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LICITAÇOES - E COMERCIAL\Novos editais\21.02.02 - PE - 02.2020 - Central de Compras  Brasília - DF\EDITAL\Proposta\"/>
    </mc:Choice>
  </mc:AlternateContent>
  <bookViews>
    <workbookView xWindow="-120" yWindow="-120" windowWidth="20730" windowHeight="11160" activeTab="2"/>
  </bookViews>
  <sheets>
    <sheet name="Contador Júnior" sheetId="1" r:id="rId1"/>
    <sheet name="Supervisor" sheetId="3" r:id="rId2"/>
    <sheet name="VALOR MENSAL DOS SERVIÇOS" sheetId="4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4" l="1"/>
  <c r="G3" i="4"/>
  <c r="C3" i="4"/>
  <c r="I25" i="1"/>
  <c r="I105" i="1"/>
  <c r="I106" i="1" s="1"/>
  <c r="I104" i="1"/>
  <c r="H106" i="1" l="1"/>
  <c r="H110" i="3"/>
  <c r="I80" i="3" l="1"/>
  <c r="H116" i="3"/>
  <c r="I102" i="3" l="1"/>
  <c r="I25" i="3"/>
  <c r="I54" i="3"/>
  <c r="H73" i="1"/>
  <c r="H70" i="1"/>
  <c r="H74" i="3"/>
  <c r="H71" i="3"/>
  <c r="M34" i="1" l="1"/>
  <c r="I104" i="3" l="1"/>
  <c r="B133" i="3" l="1"/>
  <c r="B131" i="3"/>
  <c r="B130" i="3"/>
  <c r="B129" i="3"/>
  <c r="B128" i="3"/>
  <c r="B127" i="3"/>
  <c r="H90" i="3"/>
  <c r="I89" i="3"/>
  <c r="I90" i="3" s="1"/>
  <c r="I95" i="3" s="1"/>
  <c r="H86" i="3"/>
  <c r="H50" i="3"/>
  <c r="H39" i="3"/>
  <c r="I100" i="1"/>
  <c r="I88" i="1"/>
  <c r="I131" i="3" l="1"/>
  <c r="I27" i="3"/>
  <c r="I32" i="3" s="1"/>
  <c r="I75" i="3" s="1"/>
  <c r="H76" i="3"/>
  <c r="I43" i="3" l="1"/>
  <c r="I127" i="3"/>
  <c r="I82" i="3"/>
  <c r="I74" i="3"/>
  <c r="I71" i="3"/>
  <c r="I49" i="3"/>
  <c r="I45" i="3"/>
  <c r="I38" i="3"/>
  <c r="I83" i="3"/>
  <c r="I46" i="3"/>
  <c r="I42" i="3"/>
  <c r="I84" i="3"/>
  <c r="I73" i="3"/>
  <c r="I70" i="3"/>
  <c r="I47" i="3"/>
  <c r="I85" i="3"/>
  <c r="I81" i="3"/>
  <c r="I72" i="3"/>
  <c r="I48" i="3"/>
  <c r="I44" i="3"/>
  <c r="I37" i="3"/>
  <c r="I39" i="3" l="1"/>
  <c r="I63" i="3" s="1"/>
  <c r="I76" i="3"/>
  <c r="I129" i="3" s="1"/>
  <c r="I58" i="3"/>
  <c r="I65" i="3" s="1"/>
  <c r="I86" i="3"/>
  <c r="I94" i="3" s="1"/>
  <c r="I96" i="3" s="1"/>
  <c r="I130" i="3" s="1"/>
  <c r="I50" i="3"/>
  <c r="I64" i="3" s="1"/>
  <c r="I66" i="3" l="1"/>
  <c r="I128" i="3" s="1"/>
  <c r="I132" i="3" l="1"/>
  <c r="I108" i="3" s="1"/>
  <c r="I109" i="3" l="1"/>
  <c r="I110" i="3" s="1"/>
  <c r="I27" i="1"/>
  <c r="I32" i="1" s="1"/>
  <c r="I37" i="1" l="1"/>
  <c r="I53" i="1"/>
  <c r="I38" i="1"/>
  <c r="I46" i="1"/>
  <c r="I58" i="1"/>
  <c r="I64" i="1" s="1"/>
  <c r="I48" i="1"/>
  <c r="I69" i="1"/>
  <c r="I123" i="1"/>
  <c r="I42" i="1"/>
  <c r="I44" i="1"/>
  <c r="I81" i="1"/>
  <c r="I83" i="1"/>
  <c r="I79" i="1"/>
  <c r="I70" i="1"/>
  <c r="I72" i="1"/>
  <c r="I74" i="1"/>
  <c r="I80" i="1"/>
  <c r="I82" i="1"/>
  <c r="I84" i="1"/>
  <c r="I71" i="1"/>
  <c r="I47" i="1"/>
  <c r="I45" i="1"/>
  <c r="I43" i="1"/>
  <c r="I49" i="1"/>
  <c r="B129" i="1"/>
  <c r="B127" i="1"/>
  <c r="B126" i="1"/>
  <c r="B125" i="1"/>
  <c r="B124" i="1"/>
  <c r="B123" i="1"/>
  <c r="H112" i="1"/>
  <c r="I127" i="1"/>
  <c r="H89" i="1"/>
  <c r="I89" i="1"/>
  <c r="I94" i="1" s="1"/>
  <c r="H85" i="1"/>
  <c r="H50" i="1"/>
  <c r="I73" i="1" s="1"/>
  <c r="H39" i="1"/>
  <c r="I114" i="3" l="1"/>
  <c r="I133" i="3" s="1"/>
  <c r="I134" i="3" s="1"/>
  <c r="I85" i="1"/>
  <c r="I93" i="1" s="1"/>
  <c r="I95" i="1" s="1"/>
  <c r="I126" i="1" s="1"/>
  <c r="I75" i="1"/>
  <c r="I125" i="1" s="1"/>
  <c r="I50" i="1"/>
  <c r="I63" i="1" s="1"/>
  <c r="I39" i="1"/>
  <c r="H75" i="1"/>
  <c r="C4" i="4" l="1"/>
  <c r="G4" i="4" s="1"/>
  <c r="I4" i="4" s="1"/>
  <c r="J4" i="4" s="1"/>
  <c r="I62" i="1"/>
  <c r="I65" i="1" s="1"/>
  <c r="I124" i="1" s="1"/>
  <c r="I128" i="1" s="1"/>
  <c r="I110" i="1" l="1"/>
  <c r="I129" i="1" s="1"/>
  <c r="I130" i="1" s="1"/>
  <c r="I3" i="4" s="1"/>
  <c r="J3" i="4" s="1"/>
</calcChain>
</file>

<file path=xl/sharedStrings.xml><?xml version="1.0" encoding="utf-8"?>
<sst xmlns="http://schemas.openxmlformats.org/spreadsheetml/2006/main" count="456" uniqueCount="194">
  <si>
    <t>Categoria profissional: SUPERVISOR ADMINISTRATIVO</t>
  </si>
  <si>
    <t>Discriminação dos Serviços</t>
  </si>
  <si>
    <t>A</t>
  </si>
  <si>
    <t>Data de apresentação da proposta</t>
  </si>
  <si>
    <t>B</t>
  </si>
  <si>
    <t>Município</t>
  </si>
  <si>
    <t>Brasília/DF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</si>
  <si>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</si>
  <si>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</si>
  <si>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</si>
  <si>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</si>
  <si>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</si>
  <si>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</si>
  <si>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</si>
  <si>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</si>
  <si>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Fiscalização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</si>
  <si>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</si>
  <si>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</si>
  <si>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</si>
  <si>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</si>
  <si>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</si>
  <si>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</si>
  <si>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</si>
  <si>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</si>
  <si>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</si>
  <si>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</si>
  <si>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</si>
  <si>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</si>
  <si>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</si>
  <si>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</si>
  <si>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</si>
  <si>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</si>
  <si>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</si>
  <si>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</si>
  <si>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</si>
  <si>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</si>
  <si>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</si>
  <si>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</si>
  <si>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r>
      <t>13 (Décimo-terceiro) salário</t>
    </r>
    <r>
      <rPr>
        <sz val="10"/>
        <color indexed="10"/>
        <rFont val="Arial"/>
        <family val="2"/>
      </rPr>
      <t xml:space="preserve"> </t>
    </r>
  </si>
  <si>
    <r>
      <rPr>
        <sz val="11"/>
        <color theme="1"/>
        <rFont val="Calibri"/>
        <family val="2"/>
        <scheme val="minor"/>
      </rPr>
      <t>Férias e Adicional de Férias</t>
    </r>
  </si>
  <si>
    <t>TOTAL SUBMÓDULO 2.1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</si>
  <si>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</si>
  <si>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</si>
  <si>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</si>
  <si>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</si>
  <si>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</si>
  <si>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</si>
  <si>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</si>
  <si>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</si>
  <si>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</si>
  <si>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</si>
  <si>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</si>
  <si>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</si>
  <si>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 xml:space="preserve">Transporte </t>
  </si>
  <si>
    <t>-</t>
  </si>
  <si>
    <t xml:space="preserve">Assistência Médica e Familiar </t>
  </si>
  <si>
    <t>Seguro de Vida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</si>
  <si>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</si>
  <si>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</si>
  <si>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</si>
  <si>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</si>
  <si>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</si>
  <si>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</si>
  <si>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</si>
  <si>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</si>
  <si>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</si>
  <si>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</si>
  <si>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</si>
  <si>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</si>
  <si>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Incidência do FGTS sobre Aviso Prévio Indenizado</t>
  </si>
  <si>
    <t>Multa do FGTS e Contribuição Social sobre o Aviso Prévio Indenizado</t>
  </si>
  <si>
    <t>Incidência dos encargos do submódulo 2.2 sobre Aviso Prévio Trabalhado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</si>
  <si>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</si>
  <si>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</si>
  <si>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</si>
  <si>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Submódulo 4.1 - Ausências Legais</t>
  </si>
  <si>
    <r>
      <t>Férias</t>
    </r>
    <r>
      <rPr>
        <sz val="11"/>
        <color theme="1"/>
        <rFont val="Calibri"/>
        <family val="2"/>
        <scheme val="minor"/>
      </rPr>
      <t xml:space="preserve"> </t>
    </r>
  </si>
  <si>
    <t>Ausências Legais</t>
  </si>
  <si>
    <t>Licença Paternidade</t>
  </si>
  <si>
    <r>
      <t>Ausência por Acidente de Trabalho</t>
    </r>
    <r>
      <rPr>
        <sz val="10"/>
        <color indexed="10"/>
        <rFont val="Arial"/>
        <family val="2"/>
      </rPr>
      <t xml:space="preserve"> </t>
    </r>
  </si>
  <si>
    <t>Afastamento Maternidade</t>
  </si>
  <si>
    <t>TOTAL SUBMÓDULO 4.1</t>
  </si>
  <si>
    <t>Submódulo 4.2 -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</si>
  <si>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</si>
  <si>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</si>
  <si>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</si>
  <si>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</si>
  <si>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</si>
  <si>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4.2</t>
  </si>
  <si>
    <t>Intrajornada</t>
  </si>
  <si>
    <t>TOTAL DO MÓDULO 4</t>
  </si>
  <si>
    <t>MÓDULO 5 – INSUMOS DIVERSOS</t>
  </si>
  <si>
    <t>INSUMOS DIVERSOS</t>
  </si>
  <si>
    <t xml:space="preserve">Uniformes </t>
  </si>
  <si>
    <t>Materiais</t>
  </si>
  <si>
    <t>Equipamentos - TABLET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</si>
  <si>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</si>
  <si>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</si>
  <si>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</si>
  <si>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</si>
  <si>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</si>
  <si>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</si>
  <si>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</si>
  <si>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</si>
  <si>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</si>
  <si>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</si>
  <si>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</si>
  <si>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</si>
  <si>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</si>
  <si>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</si>
  <si>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</si>
  <si>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</si>
  <si>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</si>
  <si>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</si>
  <si>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</si>
  <si>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</si>
  <si>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</si>
  <si>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</si>
  <si>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</si>
  <si>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</si>
  <si>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</si>
  <si>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</si>
  <si>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</si>
  <si>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</si>
  <si>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</si>
  <si>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Nota(1):</t>
  </si>
  <si>
    <t>Informar o valor da unidade de medida por tipo de serviço.</t>
  </si>
  <si>
    <t xml:space="preserve">FATOR K </t>
  </si>
  <si>
    <t xml:space="preserve">OBSERVAÇÃO: </t>
  </si>
  <si>
    <t>Convenção DF000001/2020</t>
  </si>
  <si>
    <t>Utilizado Posto de Encarregado de Limpeza - salário R$ 2.474,46</t>
  </si>
  <si>
    <t>Auxilio alimentação R$ 33,62 x 22 = R$ 739,64</t>
  </si>
  <si>
    <t>Vale transporte    (desconto de 6% sobre o salário base)</t>
  </si>
  <si>
    <t>R$ 10,00/dia = R$ 242,00 --&gt; R$ 148,46</t>
  </si>
  <si>
    <r>
      <t>Plano ambulatorial</t>
    </r>
    <r>
      <rPr>
        <b/>
        <sz val="11"/>
        <color rgb="FFFF0000"/>
        <rFont val="Calibri"/>
        <family val="2"/>
      </rPr>
      <t xml:space="preserve"> R$ 153,77</t>
    </r>
    <r>
      <rPr>
        <sz val="11"/>
        <color rgb="FFFF0000"/>
        <rFont val="Calibri"/>
        <family val="2"/>
      </rPr>
      <t xml:space="preserve"> - só para empregados efetivados e diretamente ativado na execução de prestação de serviços</t>
    </r>
  </si>
  <si>
    <t xml:space="preserve">Assistencia funeral R$ 2,00 - idem </t>
  </si>
  <si>
    <t xml:space="preserve">Assistencia odontológico R$ 10,63 - só para empregados efetivados na execução de contratos de prestação de serviços </t>
  </si>
  <si>
    <t>Percentual mínimo de encargos sociais e trabalhistas de 79,44% (determinado em CCT)</t>
  </si>
  <si>
    <t>A CCT fala em encargos mínimos de 79,49 (embora não seja de sua competência definir isso)</t>
  </si>
  <si>
    <t>ANEXO V</t>
  </si>
  <si>
    <t>unidade</t>
  </si>
  <si>
    <t>Salário Base*</t>
  </si>
  <si>
    <t>Auxílio-Refeição/Alimentação*</t>
  </si>
  <si>
    <t>Cálculo pelo Lucro presumido</t>
  </si>
  <si>
    <t>Supervisor
Técnico-
Administrativo</t>
  </si>
  <si>
    <t>Férias e Adicional de Férias</t>
  </si>
  <si>
    <t>Valor total por item (12meses)</t>
  </si>
  <si>
    <t xml:space="preserve">VALOR GLOBAL </t>
  </si>
  <si>
    <t xml:space="preserve">Contador Júnior </t>
  </si>
  <si>
    <t>2522-10</t>
  </si>
  <si>
    <t xml:space="preserve"> Fiscalização
contábil
balizada pelo
contador</t>
  </si>
  <si>
    <t>CCT</t>
  </si>
  <si>
    <t>DF000542/2019</t>
  </si>
  <si>
    <t>DF000001/2020</t>
  </si>
  <si>
    <t>EMPREGADOS EM EMPRESAS DE ASSEIO, CONSERVAÇÃO, TRABALHO TEMPORÁRIO, PRESTAÇÃO DE SERVIÇOS E SERVIÇOS TERCEIRIZÁVEIS NO DISTRITO FEDERAL</t>
  </si>
  <si>
    <t>PROFISSIONAL DOS CONTABILISTAS PLANO DA CNPL DAS EMPRESAS DE SERVIÇOS CONTÁBEIS, ASSESSORAMENTO, INFORMAÇÕES E PESQUISAS</t>
  </si>
  <si>
    <t>Salário Base (200h)</t>
  </si>
  <si>
    <t>Aviso Prévio Indenizado*</t>
  </si>
  <si>
    <t>Aviso Prévio Trabalhado*</t>
  </si>
  <si>
    <t>Quantidade de relatórios</t>
  </si>
  <si>
    <t>Quantidade de horas consumidas</t>
  </si>
  <si>
    <t xml:space="preserve">*Valor referente a jornada de 20h semanais, sendo jornada suficiênte para cumprimento das atividades. Tal conclusão foi possível através da análise do TR Relatório pelo escritório de contabilidade, concluindo que seria possível confeccionar o relatório em tempo médio de 27 minutos, consumindo 100 horas no mês do colaborador, o que ajustada ao salário da categoria resulta no salário de R$ 1.102,27. </t>
  </si>
  <si>
    <t>Tempo estimado para confecção do relatório (min.)</t>
  </si>
  <si>
    <t>Auxílio-Refeição/Alimentação</t>
  </si>
  <si>
    <t>Aviso Prévio Indenizado</t>
  </si>
  <si>
    <t>Aviso Prévio Trabalhado</t>
  </si>
  <si>
    <t xml:space="preserve">*Dados utilizados com base na Instrução Normativa nº 5/2017 </t>
  </si>
  <si>
    <t>Outros (especificar) - DESLOCAMENTO*</t>
  </si>
  <si>
    <t xml:space="preserve">*A estratégia adotada é o fornecimento de "Ajuda de custo" para os funcionários se deslocarem ao local de trabalho, bem como para transitarem entre os órgãos. </t>
  </si>
  <si>
    <t xml:space="preserve">*Conforme CCT, terá direito ao Auxílio-Alimentação o funcionário que trabalhar por periodo igual ou superior a 6h diárias. Assim, como falamos de função com 125 horas mensais (5h diárias), não há que se falar em pagamento de Auxílio-Alimentação. </t>
  </si>
  <si>
    <t>4101-05</t>
  </si>
  <si>
    <t>Supervisor</t>
  </si>
  <si>
    <t>Valor do "Passe"</t>
  </si>
  <si>
    <t>Quantidade por dia</t>
  </si>
  <si>
    <t>Quantidade por mês</t>
  </si>
  <si>
    <t>Categoria profissional: CONTADOR JÚNIOR</t>
  </si>
  <si>
    <t>MEMÓRIA DE CALCULO REFERENTE AO VT</t>
  </si>
  <si>
    <t xml:space="preserve">Ticket médio </t>
  </si>
  <si>
    <t>Qt. Por dia</t>
  </si>
  <si>
    <t xml:space="preserve">Média de dias trabalhados no mês </t>
  </si>
  <si>
    <t>Participação do colaborador</t>
  </si>
  <si>
    <t>=   (5,50*2*22)-(6%*2.474,46)</t>
  </si>
  <si>
    <t>= 242 - 148,46</t>
  </si>
  <si>
    <t>= R$ 93,54</t>
  </si>
  <si>
    <t>2019/2020</t>
  </si>
  <si>
    <t>Transporte*</t>
  </si>
  <si>
    <t>Auxílio Saúde**</t>
  </si>
  <si>
    <t>Assistencia Odontológica**</t>
  </si>
  <si>
    <t>Seguro de Vida**</t>
  </si>
  <si>
    <t>** Os itens C, D e E, do Submodulo 2.3, possuem os valores zerados em razão da aplicação do Parecer nº 15/2014/CPLC/DEPCONSU/PGF/AGU e 00040/2016/DEPCONSU/PGF/AGU</t>
  </si>
  <si>
    <t>* O Submodulo 2.3, item A, será custeado pelo Modulo 5, item D, sendo o valor destinado a "ajuda de custo" para locomoção até o órgão e entre os órgão que se destinam a prestação do serviço. O memorial de calculo apresentado se destina a demonstração da exequibilidade do valor apresentado no Modulo 5, item D.</t>
  </si>
  <si>
    <t xml:space="preserve">TRIBUTOS </t>
  </si>
  <si>
    <t>Lucro presumido</t>
  </si>
  <si>
    <t>TRIBUTOS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</si>
</sst>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R$&quot;\ #,##0;[Red]\-&quot;R$&quot;\ #,##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_);[Red]\(&quot;R$ &quot;#,##0.00\)"/>
    <numFmt numFmtId="165" formatCode="0.000%"/>
    <numFmt numFmtId="166" formatCode="0.0000%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b/>
      <sz val="10"/>
      <color theme="5" tint="0.3999755851924192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2" fontId="2" fillId="0" borderId="1" xfId="0" applyNumberFormat="1" applyFont="1" applyBorder="1"/>
    <xf numFmtId="10" fontId="2" fillId="0" borderId="1" xfId="2" applyNumberFormat="1" applyFont="1" applyBorder="1" applyAlignment="1">
      <alignment horizontal="center"/>
    </xf>
    <xf numFmtId="10" fontId="2" fillId="0" borderId="1" xfId="2" applyNumberFormat="1" applyFont="1" applyFill="1" applyBorder="1" applyAlignment="1">
      <alignment horizontal="center"/>
    </xf>
    <xf numFmtId="2" fontId="3" fillId="0" borderId="1" xfId="0" applyNumberFormat="1" applyFont="1" applyBorder="1"/>
    <xf numFmtId="0" fontId="3" fillId="0" borderId="0" xfId="0" applyFont="1" applyAlignment="1">
      <alignment horizontal="center"/>
    </xf>
    <xf numFmtId="2" fontId="3" fillId="0" borderId="0" xfId="0" applyNumberFormat="1" applyFont="1"/>
    <xf numFmtId="10" fontId="2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10" fontId="2" fillId="4" borderId="1" xfId="0" applyNumberFormat="1" applyFont="1" applyFill="1" applyBorder="1" applyAlignment="1">
      <alignment horizontal="center"/>
    </xf>
    <xf numFmtId="10" fontId="3" fillId="0" borderId="1" xfId="0" applyNumberFormat="1" applyFont="1" applyBorder="1" applyAlignment="1">
      <alignment horizontal="center"/>
    </xf>
    <xf numFmtId="165" fontId="2" fillId="4" borderId="1" xfId="0" applyNumberFormat="1" applyFont="1" applyFill="1" applyBorder="1" applyAlignment="1">
      <alignment horizontal="center"/>
    </xf>
    <xf numFmtId="166" fontId="2" fillId="4" borderId="1" xfId="0" applyNumberFormat="1" applyFont="1" applyFill="1" applyBorder="1" applyAlignment="1">
      <alignment horizontal="center"/>
    </xf>
    <xf numFmtId="10" fontId="3" fillId="4" borderId="1" xfId="0" applyNumberFormat="1" applyFont="1" applyFill="1" applyBorder="1" applyAlignment="1">
      <alignment horizontal="center"/>
    </xf>
    <xf numFmtId="9" fontId="2" fillId="0" borderId="1" xfId="0" applyNumberFormat="1" applyFont="1" applyBorder="1"/>
    <xf numFmtId="10" fontId="2" fillId="0" borderId="1" xfId="0" applyNumberFormat="1" applyFont="1" applyBorder="1"/>
    <xf numFmtId="10" fontId="2" fillId="0" borderId="1" xfId="2" applyNumberFormat="1" applyFont="1" applyBorder="1" applyAlignment="1"/>
    <xf numFmtId="167" fontId="2" fillId="0" borderId="1" xfId="2" applyNumberFormat="1" applyFont="1" applyBorder="1" applyAlignment="1"/>
    <xf numFmtId="9" fontId="2" fillId="0" borderId="1" xfId="2" applyFont="1" applyBorder="1" applyAlignment="1"/>
    <xf numFmtId="0" fontId="6" fillId="0" borderId="10" xfId="0" applyFont="1" applyBorder="1" applyAlignment="1">
      <alignment horizontal="center"/>
    </xf>
    <xf numFmtId="10" fontId="6" fillId="0" borderId="7" xfId="2" applyNumberFormat="1" applyFont="1" applyBorder="1" applyAlignment="1"/>
    <xf numFmtId="2" fontId="6" fillId="0" borderId="11" xfId="0" applyNumberFormat="1" applyFont="1" applyBorder="1"/>
    <xf numFmtId="0" fontId="6" fillId="0" borderId="12" xfId="0" applyFont="1" applyBorder="1" applyAlignment="1">
      <alignment horizontal="center"/>
    </xf>
    <xf numFmtId="10" fontId="6" fillId="0" borderId="0" xfId="2" applyNumberFormat="1" applyFont="1" applyBorder="1" applyAlignment="1"/>
    <xf numFmtId="2" fontId="6" fillId="0" borderId="13" xfId="0" applyNumberFormat="1" applyFont="1" applyBorder="1"/>
    <xf numFmtId="0" fontId="5" fillId="0" borderId="12" xfId="0" applyFont="1" applyBorder="1"/>
    <xf numFmtId="0" fontId="6" fillId="0" borderId="0" xfId="0" applyFont="1" applyAlignment="1">
      <alignment horizontal="left"/>
    </xf>
    <xf numFmtId="0" fontId="6" fillId="0" borderId="14" xfId="0" applyFont="1" applyBorder="1" applyAlignment="1">
      <alignment horizontal="center"/>
    </xf>
    <xf numFmtId="10" fontId="6" fillId="0" borderId="9" xfId="2" applyNumberFormat="1" applyFont="1" applyBorder="1" applyAlignment="1"/>
    <xf numFmtId="2" fontId="6" fillId="0" borderId="15" xfId="0" applyNumberFormat="1" applyFont="1" applyBorder="1"/>
    <xf numFmtId="0" fontId="2" fillId="0" borderId="0" xfId="0" applyFont="1"/>
    <xf numFmtId="2" fontId="2" fillId="0" borderId="0" xfId="0" applyNumberFormat="1" applyFont="1"/>
    <xf numFmtId="0" fontId="3" fillId="0" borderId="18" xfId="0" applyFont="1" applyBorder="1" applyAlignment="1">
      <alignment horizontal="center" wrapText="1"/>
    </xf>
    <xf numFmtId="0" fontId="3" fillId="0" borderId="0" xfId="0" applyFont="1"/>
    <xf numFmtId="44" fontId="3" fillId="0" borderId="0" xfId="1" applyFont="1"/>
    <xf numFmtId="43" fontId="2" fillId="0" borderId="0" xfId="0" applyNumberFormat="1" applyFont="1"/>
    <xf numFmtId="0" fontId="8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2" fillId="0" borderId="1" xfId="0" applyFont="1" applyBorder="1"/>
    <xf numFmtId="0" fontId="3" fillId="4" borderId="1" xfId="0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4" fontId="2" fillId="0" borderId="1" xfId="1" applyFont="1" applyBorder="1"/>
    <xf numFmtId="44" fontId="2" fillId="0" borderId="1" xfId="1" applyFont="1" applyBorder="1" applyAlignment="1">
      <alignment horizontal="center"/>
    </xf>
    <xf numFmtId="0" fontId="13" fillId="0" borderId="0" xfId="0" applyFont="1"/>
    <xf numFmtId="44" fontId="0" fillId="0" borderId="0" xfId="0" applyNumberFormat="1"/>
    <xf numFmtId="44" fontId="5" fillId="0" borderId="1" xfId="1" applyFont="1" applyBorder="1" applyAlignment="1">
      <alignment horizontal="right"/>
    </xf>
    <xf numFmtId="44" fontId="2" fillId="0" borderId="1" xfId="1" applyFont="1" applyBorder="1" applyAlignment="1">
      <alignment horizontal="right"/>
    </xf>
    <xf numFmtId="44" fontId="3" fillId="0" borderId="1" xfId="1" applyFont="1" applyBorder="1"/>
    <xf numFmtId="44" fontId="2" fillId="4" borderId="1" xfId="1" applyFont="1" applyFill="1" applyBorder="1"/>
    <xf numFmtId="44" fontId="3" fillId="4" borderId="1" xfId="1" applyFont="1" applyFill="1" applyBorder="1"/>
    <xf numFmtId="44" fontId="2" fillId="0" borderId="0" xfId="0" applyNumberFormat="1" applyFont="1"/>
    <xf numFmtId="44" fontId="2" fillId="0" borderId="3" xfId="1" applyFont="1" applyBorder="1" applyAlignment="1"/>
    <xf numFmtId="6" fontId="2" fillId="0" borderId="1" xfId="1" applyNumberFormat="1" applyFont="1" applyBorder="1" applyAlignment="1"/>
    <xf numFmtId="44" fontId="0" fillId="0" borderId="1" xfId="0" applyNumberFormat="1" applyBorder="1"/>
    <xf numFmtId="0" fontId="2" fillId="0" borderId="1" xfId="0" applyFont="1" applyBorder="1" applyAlignment="1">
      <alignment horizontal="center"/>
    </xf>
    <xf numFmtId="44" fontId="0" fillId="0" borderId="19" xfId="0" applyNumberFormat="1" applyBorder="1"/>
    <xf numFmtId="0" fontId="3" fillId="0" borderId="18" xfId="0" applyFont="1" applyBorder="1" applyAlignment="1">
      <alignment horizontal="center"/>
    </xf>
    <xf numFmtId="0" fontId="14" fillId="0" borderId="18" xfId="0" applyFont="1" applyBorder="1" applyAlignment="1">
      <alignment horizontal="center" wrapText="1"/>
    </xf>
    <xf numFmtId="44" fontId="2" fillId="0" borderId="1" xfId="0" applyNumberFormat="1" applyFont="1" applyBorder="1" applyAlignment="1">
      <alignment horizontal="center"/>
    </xf>
    <xf numFmtId="44" fontId="2" fillId="0" borderId="19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44" fontId="2" fillId="0" borderId="19" xfId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3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4" fillId="8" borderId="1" xfId="0" applyFont="1" applyFill="1" applyBorder="1" applyAlignment="1">
      <alignment horizontal="left" wrapText="1"/>
    </xf>
    <xf numFmtId="0" fontId="14" fillId="8" borderId="3" xfId="0" applyFont="1" applyFill="1" applyBorder="1" applyAlignment="1">
      <alignment wrapText="1"/>
    </xf>
    <xf numFmtId="0" fontId="14" fillId="8" borderId="1" xfId="0" applyFont="1" applyFill="1" applyBorder="1" applyAlignment="1">
      <alignment wrapText="1"/>
    </xf>
    <xf numFmtId="0" fontId="0" fillId="0" borderId="1" xfId="0" applyBorder="1"/>
    <xf numFmtId="0" fontId="0" fillId="0" borderId="0" xfId="0" applyAlignment="1">
      <alignment horizontal="center"/>
    </xf>
    <xf numFmtId="8" fontId="0" fillId="0" borderId="1" xfId="0" applyNumberFormat="1" applyBorder="1"/>
    <xf numFmtId="44" fontId="0" fillId="0" borderId="1" xfId="1" applyFont="1" applyBorder="1"/>
    <xf numFmtId="9" fontId="0" fillId="0" borderId="1" xfId="0" applyNumberFormat="1" applyBorder="1"/>
    <xf numFmtId="0" fontId="14" fillId="0" borderId="1" xfId="0" applyFont="1" applyBorder="1"/>
    <xf numFmtId="0" fontId="14" fillId="0" borderId="1" xfId="0" applyFont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14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2" fillId="7" borderId="7" xfId="0" applyFont="1" applyFill="1" applyBorder="1" applyAlignment="1">
      <alignment horizontal="left" wrapText="1"/>
    </xf>
    <xf numFmtId="0" fontId="12" fillId="7" borderId="11" xfId="0" applyFont="1" applyFill="1" applyBorder="1" applyAlignment="1">
      <alignment horizontal="left" wrapText="1"/>
    </xf>
    <xf numFmtId="0" fontId="12" fillId="7" borderId="9" xfId="0" applyFont="1" applyFill="1" applyBorder="1" applyAlignment="1">
      <alignment horizontal="left" wrapText="1"/>
    </xf>
    <xf numFmtId="0" fontId="12" fillId="7" borderId="15" xfId="0" applyFont="1" applyFill="1" applyBorder="1" applyAlignment="1">
      <alignment horizontal="left" wrapText="1"/>
    </xf>
    <xf numFmtId="14" fontId="2" fillId="0" borderId="1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0" xfId="0" applyFont="1" applyFill="1" applyAlignment="1">
      <alignment horizontal="center"/>
    </xf>
    <xf numFmtId="0" fontId="2" fillId="4" borderId="1" xfId="0" applyFon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0" borderId="1" xfId="0" applyBorder="1"/>
    <xf numFmtId="0" fontId="2" fillId="0" borderId="1" xfId="0" applyFont="1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5" borderId="1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12" fillId="5" borderId="1" xfId="0" applyFont="1" applyFill="1" applyBorder="1" applyAlignment="1">
      <alignment horizontal="left" wrapText="1"/>
    </xf>
    <xf numFmtId="0" fontId="12" fillId="5" borderId="3" xfId="0" applyFont="1" applyFill="1" applyBorder="1" applyAlignment="1">
      <alignment horizontal="left" wrapText="1"/>
    </xf>
    <xf numFmtId="0" fontId="3" fillId="6" borderId="1" xfId="0" applyFont="1" applyFill="1" applyBorder="1" applyAlignment="1">
      <alignment horizontal="center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3" fillId="4" borderId="1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12" fillId="5" borderId="6" xfId="0" applyFont="1" applyFill="1" applyBorder="1" applyAlignment="1">
      <alignment horizontal="center" wrapText="1"/>
    </xf>
    <xf numFmtId="0" fontId="3" fillId="5" borderId="7" xfId="0" applyFont="1" applyFill="1" applyBorder="1" applyAlignment="1">
      <alignment horizontal="center" wrapText="1"/>
    </xf>
    <xf numFmtId="0" fontId="2" fillId="0" borderId="0" xfId="0" applyFont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6" fillId="0" borderId="9" xfId="0" applyFont="1" applyBorder="1" applyAlignment="1">
      <alignment horizontal="left"/>
    </xf>
    <xf numFmtId="0" fontId="0" fillId="0" borderId="3" xfId="0" quotePrefix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quotePrefix="1" applyBorder="1" applyAlignment="1">
      <alignment horizontal="center"/>
    </xf>
    <xf numFmtId="0" fontId="0" fillId="0" borderId="5" xfId="0" quotePrefix="1" applyBorder="1" applyAlignment="1">
      <alignment horizontal="center"/>
    </xf>
    <xf numFmtId="0" fontId="14" fillId="0" borderId="3" xfId="0" quotePrefix="1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5" borderId="3" xfId="0" applyFont="1" applyFill="1" applyBorder="1" applyAlignment="1">
      <alignment horizontal="center" wrapText="1"/>
    </xf>
    <xf numFmtId="0" fontId="12" fillId="5" borderId="4" xfId="0" applyFont="1" applyFill="1" applyBorder="1" applyAlignment="1">
      <alignment horizontal="center" wrapText="1"/>
    </xf>
    <xf numFmtId="0" fontId="12" fillId="5" borderId="5" xfId="0" applyFont="1" applyFill="1" applyBorder="1" applyAlignment="1">
      <alignment horizontal="center" wrapText="1"/>
    </xf>
    <xf numFmtId="0" fontId="12" fillId="7" borderId="7" xfId="0" applyFont="1" applyFill="1" applyBorder="1" applyAlignment="1">
      <alignment horizontal="left"/>
    </xf>
    <xf numFmtId="0" fontId="12" fillId="7" borderId="9" xfId="0" applyFont="1" applyFill="1" applyBorder="1" applyAlignment="1">
      <alignment horizontal="left"/>
    </xf>
    <xf numFmtId="44" fontId="3" fillId="0" borderId="1" xfId="1" applyFont="1" applyBorder="1" applyAlignment="1">
      <alignment horizontal="center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19" xfId="0" applyFont="1" applyBorder="1" applyAlignment="1">
      <alignment horizontal="center"/>
    </xf>
    <xf numFmtId="44" fontId="2" fillId="0" borderId="19" xfId="1" applyFont="1" applyBorder="1" applyAlignment="1">
      <alignment horizontal="center"/>
    </xf>
    <xf numFmtId="44" fontId="2" fillId="0" borderId="1" xfId="0" applyNumberFormat="1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32"/>
  <sheetViews>
    <sheetView topLeftCell="A110" zoomScaleNormal="100" workbookViewId="0">
      <selection activeCell="I26" sqref="I26"/>
    </sheetView>
  </sheetViews>
  <sheetFormatPr defaultRowHeight="15" x14ac:dyDescent="0.25"/>
  <cols>
    <col min="8" max="8" width="9.5703125" bestFit="1" customWidth="1"/>
    <col min="9" max="9" width="14.85546875" customWidth="1"/>
    <col min="10" max="10" width="10.5703125" bestFit="1" customWidth="1"/>
    <col min="11" max="11" width="18.5703125" customWidth="1"/>
    <col min="12" max="12" width="18.140625" customWidth="1"/>
    <col min="13" max="13" width="20.28515625" customWidth="1"/>
  </cols>
  <sheetData>
    <row r="2" spans="1:9" x14ac:dyDescent="0.25">
      <c r="A2" s="88" t="s">
        <v>139</v>
      </c>
      <c r="B2" s="88"/>
      <c r="C2" s="88"/>
      <c r="D2" s="88"/>
      <c r="E2" s="88"/>
      <c r="F2" s="88"/>
      <c r="G2" s="88"/>
      <c r="H2" s="88"/>
      <c r="I2" s="88"/>
    </row>
    <row r="3" spans="1:9" x14ac:dyDescent="0.25">
      <c r="A3" s="89" t="s">
        <v>175</v>
      </c>
      <c r="B3" s="89"/>
      <c r="C3" s="89"/>
      <c r="D3" s="89"/>
      <c r="E3" s="89"/>
      <c r="F3" s="89"/>
      <c r="G3" s="89"/>
      <c r="H3" s="89"/>
      <c r="I3" s="89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90" t="s">
        <v>1</v>
      </c>
      <c r="B5" s="90"/>
      <c r="C5" s="90"/>
      <c r="D5" s="90"/>
      <c r="E5" s="90"/>
      <c r="F5" s="90"/>
      <c r="G5" s="90"/>
      <c r="H5" s="90"/>
      <c r="I5" s="90"/>
    </row>
    <row r="6" spans="1:9" x14ac:dyDescent="0.25">
      <c r="A6" s="2" t="s">
        <v>2</v>
      </c>
      <c r="B6" s="91" t="s">
        <v>3</v>
      </c>
      <c r="C6" s="91"/>
      <c r="D6" s="91"/>
      <c r="E6" s="91"/>
      <c r="F6" s="91"/>
      <c r="G6" s="91"/>
      <c r="H6" s="92">
        <v>44229</v>
      </c>
      <c r="I6" s="93"/>
    </row>
    <row r="7" spans="1:9" x14ac:dyDescent="0.25">
      <c r="A7" s="2" t="s">
        <v>4</v>
      </c>
      <c r="B7" s="91" t="s">
        <v>5</v>
      </c>
      <c r="C7" s="91"/>
      <c r="D7" s="91"/>
      <c r="E7" s="91"/>
      <c r="F7" s="91"/>
      <c r="G7" s="91"/>
      <c r="H7" s="94" t="s">
        <v>6</v>
      </c>
      <c r="I7" s="93"/>
    </row>
    <row r="8" spans="1:9" x14ac:dyDescent="0.25">
      <c r="A8" s="2" t="s">
        <v>7</v>
      </c>
      <c r="B8" s="91" t="s">
        <v>8</v>
      </c>
      <c r="C8" s="91"/>
      <c r="D8" s="91"/>
      <c r="E8" s="91"/>
      <c r="F8" s="91"/>
      <c r="G8" s="91"/>
      <c r="H8" s="93" t="s">
        <v>184</v>
      </c>
      <c r="I8" s="93"/>
    </row>
    <row r="9" spans="1:9" x14ac:dyDescent="0.25">
      <c r="A9" s="71" t="s">
        <v>9</v>
      </c>
      <c r="B9" s="96" t="s">
        <v>151</v>
      </c>
      <c r="C9" s="97"/>
      <c r="D9" s="97"/>
      <c r="E9" s="97"/>
      <c r="F9" s="97"/>
      <c r="G9" s="98"/>
      <c r="H9" s="99" t="s">
        <v>152</v>
      </c>
      <c r="I9" s="100"/>
    </row>
    <row r="10" spans="1:9" x14ac:dyDescent="0.25">
      <c r="A10" s="2" t="s">
        <v>29</v>
      </c>
      <c r="B10" s="91" t="s">
        <v>10</v>
      </c>
      <c r="C10" s="91"/>
      <c r="D10" s="91"/>
      <c r="E10" s="91"/>
      <c r="F10" s="91"/>
      <c r="G10" s="91"/>
      <c r="H10" s="93">
        <v>12</v>
      </c>
      <c r="I10" s="93"/>
    </row>
    <row r="11" spans="1:9" x14ac:dyDescent="0.25">
      <c r="A11" s="3"/>
      <c r="B11" s="1"/>
      <c r="C11" s="1"/>
      <c r="D11" s="1"/>
      <c r="E11" s="1"/>
      <c r="F11" s="1"/>
      <c r="G11" s="1"/>
      <c r="H11" s="3"/>
      <c r="I11" s="3"/>
    </row>
    <row r="12" spans="1:9" x14ac:dyDescent="0.25">
      <c r="A12" s="90" t="s">
        <v>11</v>
      </c>
      <c r="B12" s="90"/>
      <c r="C12" s="90"/>
      <c r="D12" s="90"/>
      <c r="E12" s="90"/>
      <c r="F12" s="90"/>
      <c r="G12" s="90"/>
      <c r="H12" s="90"/>
      <c r="I12" s="90"/>
    </row>
    <row r="13" spans="1:9" ht="33.75" customHeight="1" x14ac:dyDescent="0.25">
      <c r="A13" s="93" t="s">
        <v>12</v>
      </c>
      <c r="B13" s="93"/>
      <c r="C13" s="93" t="s">
        <v>13</v>
      </c>
      <c r="D13" s="93"/>
      <c r="E13" s="95" t="s">
        <v>14</v>
      </c>
      <c r="F13" s="95"/>
      <c r="G13" s="95"/>
      <c r="H13" s="95"/>
      <c r="I13" s="95"/>
    </row>
    <row r="14" spans="1:9" x14ac:dyDescent="0.25">
      <c r="A14" s="94" t="s">
        <v>15</v>
      </c>
      <c r="B14" s="93"/>
      <c r="C14" s="93" t="s">
        <v>140</v>
      </c>
      <c r="D14" s="93"/>
      <c r="E14" s="93">
        <v>1</v>
      </c>
      <c r="F14" s="93"/>
      <c r="G14" s="93"/>
      <c r="H14" s="93"/>
      <c r="I14" s="93"/>
    </row>
    <row r="15" spans="1:9" x14ac:dyDescent="0.25">
      <c r="A15" s="3"/>
      <c r="B15" s="1"/>
      <c r="C15" s="1"/>
      <c r="D15" s="1"/>
      <c r="E15" s="1"/>
      <c r="F15" s="1"/>
      <c r="G15" s="1"/>
      <c r="H15" s="3"/>
      <c r="I15" s="3"/>
    </row>
    <row r="16" spans="1:9" x14ac:dyDescent="0.25">
      <c r="A16" s="90" t="s">
        <v>16</v>
      </c>
      <c r="B16" s="90"/>
      <c r="C16" s="90"/>
      <c r="D16" s="90"/>
      <c r="E16" s="90"/>
      <c r="F16" s="90"/>
      <c r="G16" s="90"/>
      <c r="H16" s="90"/>
      <c r="I16" s="90"/>
    </row>
    <row r="17" spans="1:9" x14ac:dyDescent="0.25">
      <c r="A17" s="2">
        <v>1</v>
      </c>
      <c r="B17" s="91" t="s">
        <v>17</v>
      </c>
      <c r="C17" s="91"/>
      <c r="D17" s="91"/>
      <c r="E17" s="91"/>
      <c r="F17" s="91"/>
      <c r="G17" s="91"/>
      <c r="H17" s="93" t="s">
        <v>148</v>
      </c>
      <c r="I17" s="93"/>
    </row>
    <row r="18" spans="1:9" x14ac:dyDescent="0.25">
      <c r="A18" s="2">
        <v>2</v>
      </c>
      <c r="B18" s="91" t="s">
        <v>18</v>
      </c>
      <c r="C18" s="91"/>
      <c r="D18" s="91"/>
      <c r="E18" s="91"/>
      <c r="F18" s="91"/>
      <c r="G18" s="91"/>
      <c r="H18" s="94" t="s">
        <v>149</v>
      </c>
      <c r="I18" s="93"/>
    </row>
    <row r="19" spans="1:9" x14ac:dyDescent="0.25">
      <c r="A19" s="2">
        <v>3</v>
      </c>
      <c r="B19" s="91" t="s">
        <v>19</v>
      </c>
      <c r="C19" s="91"/>
      <c r="D19" s="91"/>
      <c r="E19" s="91"/>
      <c r="F19" s="91"/>
      <c r="G19" s="91"/>
      <c r="H19" s="101">
        <v>2425</v>
      </c>
      <c r="I19" s="93"/>
    </row>
    <row r="20" spans="1:9" ht="41.25" customHeight="1" x14ac:dyDescent="0.25">
      <c r="A20" s="2">
        <v>4</v>
      </c>
      <c r="B20" s="91" t="s">
        <v>20</v>
      </c>
      <c r="C20" s="91"/>
      <c r="D20" s="91"/>
      <c r="E20" s="91"/>
      <c r="F20" s="91"/>
      <c r="G20" s="91"/>
      <c r="H20" s="95" t="s">
        <v>155</v>
      </c>
      <c r="I20" s="95"/>
    </row>
    <row r="21" spans="1:9" x14ac:dyDescent="0.25">
      <c r="A21" s="2">
        <v>5</v>
      </c>
      <c r="B21" s="91" t="s">
        <v>21</v>
      </c>
      <c r="C21" s="91"/>
      <c r="D21" s="91"/>
      <c r="E21" s="91"/>
      <c r="F21" s="91"/>
      <c r="G21" s="91"/>
      <c r="H21" s="106">
        <v>43586</v>
      </c>
      <c r="I21" s="93"/>
    </row>
    <row r="22" spans="1:9" x14ac:dyDescent="0.25">
      <c r="A22" s="88"/>
      <c r="B22" s="88"/>
      <c r="C22" s="88"/>
      <c r="D22" s="88"/>
      <c r="E22" s="88"/>
      <c r="F22" s="88"/>
      <c r="G22" s="88"/>
      <c r="H22" s="88"/>
      <c r="I22" s="88"/>
    </row>
    <row r="23" spans="1:9" x14ac:dyDescent="0.25">
      <c r="A23" s="107" t="s">
        <v>22</v>
      </c>
      <c r="B23" s="107"/>
      <c r="C23" s="107"/>
      <c r="D23" s="107"/>
      <c r="E23" s="107"/>
      <c r="F23" s="107"/>
      <c r="G23" s="107"/>
      <c r="H23" s="107"/>
      <c r="I23" s="107"/>
    </row>
    <row r="24" spans="1:9" x14ac:dyDescent="0.25">
      <c r="A24" s="4">
        <v>1</v>
      </c>
      <c r="B24" s="108" t="s">
        <v>23</v>
      </c>
      <c r="C24" s="108"/>
      <c r="D24" s="108"/>
      <c r="E24" s="108"/>
      <c r="F24" s="108"/>
      <c r="G24" s="108"/>
      <c r="H24" s="4" t="s">
        <v>24</v>
      </c>
      <c r="I24" s="4" t="s">
        <v>25</v>
      </c>
    </row>
    <row r="25" spans="1:9" x14ac:dyDescent="0.25">
      <c r="A25" s="4" t="s">
        <v>2</v>
      </c>
      <c r="B25" s="91" t="s">
        <v>141</v>
      </c>
      <c r="C25" s="91"/>
      <c r="D25" s="91"/>
      <c r="E25" s="91"/>
      <c r="F25" s="91"/>
      <c r="G25" s="91"/>
      <c r="H25" s="5"/>
      <c r="I25" s="50">
        <f>(H19/220)*125</f>
        <v>1377.8409090909092</v>
      </c>
    </row>
    <row r="26" spans="1:9" x14ac:dyDescent="0.25">
      <c r="A26" s="4" t="s">
        <v>4</v>
      </c>
      <c r="B26" s="91" t="s">
        <v>26</v>
      </c>
      <c r="C26" s="91"/>
      <c r="D26" s="91"/>
      <c r="E26" s="91"/>
      <c r="F26" s="91"/>
      <c r="G26" s="91"/>
      <c r="H26" s="7"/>
      <c r="I26" s="6">
        <v>0</v>
      </c>
    </row>
    <row r="27" spans="1:9" x14ac:dyDescent="0.25">
      <c r="A27" s="4" t="s">
        <v>7</v>
      </c>
      <c r="B27" s="91" t="s">
        <v>27</v>
      </c>
      <c r="C27" s="91"/>
      <c r="D27" s="91"/>
      <c r="E27" s="91"/>
      <c r="F27" s="91"/>
      <c r="G27" s="91"/>
      <c r="H27" s="7"/>
      <c r="I27" s="6">
        <f>H27*I25</f>
        <v>0</v>
      </c>
    </row>
    <row r="28" spans="1:9" x14ac:dyDescent="0.25">
      <c r="A28" s="4" t="s">
        <v>9</v>
      </c>
      <c r="B28" s="91" t="s">
        <v>28</v>
      </c>
      <c r="C28" s="91"/>
      <c r="D28" s="91"/>
      <c r="E28" s="91"/>
      <c r="F28" s="91"/>
      <c r="G28" s="91"/>
      <c r="H28" s="7"/>
      <c r="I28" s="6">
        <v>0</v>
      </c>
    </row>
    <row r="29" spans="1:9" x14ac:dyDescent="0.25">
      <c r="A29" s="4" t="s">
        <v>29</v>
      </c>
      <c r="B29" s="91" t="s">
        <v>30</v>
      </c>
      <c r="C29" s="91"/>
      <c r="D29" s="91"/>
      <c r="E29" s="91"/>
      <c r="F29" s="91"/>
      <c r="G29" s="91"/>
      <c r="H29" s="8"/>
      <c r="I29" s="6">
        <v>0</v>
      </c>
    </row>
    <row r="30" spans="1:9" x14ac:dyDescent="0.25">
      <c r="A30" s="4" t="s">
        <v>31</v>
      </c>
      <c r="B30" s="91" t="s">
        <v>32</v>
      </c>
      <c r="C30" s="91"/>
      <c r="D30" s="91"/>
      <c r="E30" s="91"/>
      <c r="F30" s="91"/>
      <c r="G30" s="91"/>
      <c r="H30" s="8"/>
      <c r="I30" s="6">
        <v>0</v>
      </c>
    </row>
    <row r="31" spans="1:9" x14ac:dyDescent="0.25">
      <c r="A31" s="4" t="s">
        <v>33</v>
      </c>
      <c r="B31" s="91" t="s">
        <v>34</v>
      </c>
      <c r="C31" s="91"/>
      <c r="D31" s="91"/>
      <c r="E31" s="91"/>
      <c r="F31" s="91"/>
      <c r="G31" s="91"/>
      <c r="H31" s="7"/>
      <c r="I31" s="6">
        <v>0</v>
      </c>
    </row>
    <row r="32" spans="1:9" x14ac:dyDescent="0.25">
      <c r="A32" s="108" t="s">
        <v>35</v>
      </c>
      <c r="B32" s="108"/>
      <c r="C32" s="108"/>
      <c r="D32" s="108"/>
      <c r="E32" s="108"/>
      <c r="F32" s="108"/>
      <c r="G32" s="108"/>
      <c r="H32" s="108"/>
      <c r="I32" s="56">
        <f>SUM(I25:I31)</f>
        <v>1377.8409090909092</v>
      </c>
    </row>
    <row r="33" spans="1:15" ht="48" hidden="1" customHeight="1" x14ac:dyDescent="0.25">
      <c r="A33" s="102" t="s">
        <v>161</v>
      </c>
      <c r="B33" s="102"/>
      <c r="C33" s="102"/>
      <c r="D33" s="102"/>
      <c r="E33" s="102"/>
      <c r="F33" s="102"/>
      <c r="G33" s="102"/>
      <c r="H33" s="102"/>
      <c r="I33" s="103"/>
      <c r="K33" s="77" t="s">
        <v>162</v>
      </c>
      <c r="L33" s="78" t="s">
        <v>159</v>
      </c>
      <c r="M33" s="79" t="s">
        <v>160</v>
      </c>
      <c r="N33" s="73"/>
      <c r="O33" s="73"/>
    </row>
    <row r="34" spans="1:15" ht="21.75" hidden="1" customHeight="1" x14ac:dyDescent="0.25">
      <c r="A34" s="104"/>
      <c r="B34" s="104"/>
      <c r="C34" s="104"/>
      <c r="D34" s="104"/>
      <c r="E34" s="104"/>
      <c r="F34" s="104"/>
      <c r="G34" s="104"/>
      <c r="H34" s="104"/>
      <c r="I34" s="105"/>
      <c r="K34" s="72">
        <v>0.45</v>
      </c>
      <c r="L34" s="72">
        <v>222</v>
      </c>
      <c r="M34" s="72">
        <f>L34*K34</f>
        <v>99.9</v>
      </c>
      <c r="N34" s="73"/>
      <c r="O34" s="73"/>
    </row>
    <row r="35" spans="1:15" x14ac:dyDescent="0.25">
      <c r="A35" s="107" t="s">
        <v>36</v>
      </c>
      <c r="B35" s="107"/>
      <c r="C35" s="107"/>
      <c r="D35" s="107"/>
      <c r="E35" s="107"/>
      <c r="F35" s="107"/>
      <c r="G35" s="107"/>
      <c r="H35" s="107"/>
      <c r="I35" s="107"/>
    </row>
    <row r="36" spans="1:15" x14ac:dyDescent="0.25">
      <c r="A36" s="108" t="s">
        <v>37</v>
      </c>
      <c r="B36" s="108"/>
      <c r="C36" s="108"/>
      <c r="D36" s="108"/>
      <c r="E36" s="108"/>
      <c r="F36" s="108"/>
      <c r="G36" s="108"/>
      <c r="H36" s="4" t="s">
        <v>24</v>
      </c>
      <c r="I36" s="4" t="s">
        <v>25</v>
      </c>
    </row>
    <row r="37" spans="1:15" x14ac:dyDescent="0.25">
      <c r="A37" s="4" t="s">
        <v>2</v>
      </c>
      <c r="B37" s="91" t="s">
        <v>38</v>
      </c>
      <c r="C37" s="91"/>
      <c r="D37" s="91"/>
      <c r="E37" s="91"/>
      <c r="F37" s="91"/>
      <c r="G37" s="91"/>
      <c r="H37" s="12">
        <v>8.3299999999999999E-2</v>
      </c>
      <c r="I37" s="50">
        <f>$I$32*H37</f>
        <v>114.77414772727273</v>
      </c>
    </row>
    <row r="38" spans="1:15" x14ac:dyDescent="0.25">
      <c r="A38" s="13" t="s">
        <v>4</v>
      </c>
      <c r="B38" s="112" t="s">
        <v>145</v>
      </c>
      <c r="C38" s="112"/>
      <c r="D38" s="112"/>
      <c r="E38" s="112"/>
      <c r="F38" s="112"/>
      <c r="G38" s="112"/>
      <c r="H38" s="14">
        <v>0.1111</v>
      </c>
      <c r="I38" s="50">
        <f>$I$32*H38</f>
        <v>153.07812500000003</v>
      </c>
    </row>
    <row r="39" spans="1:15" x14ac:dyDescent="0.25">
      <c r="A39" s="108" t="s">
        <v>40</v>
      </c>
      <c r="B39" s="108"/>
      <c r="C39" s="108"/>
      <c r="D39" s="108"/>
      <c r="E39" s="108"/>
      <c r="F39" s="108"/>
      <c r="G39" s="108"/>
      <c r="H39" s="15">
        <f>TRUNC(SUM(H37:H38),4)</f>
        <v>0.19439999999999999</v>
      </c>
      <c r="I39" s="56">
        <f>TRUNC(SUM(I37:I38),2)</f>
        <v>267.85000000000002</v>
      </c>
    </row>
    <row r="40" spans="1:15" x14ac:dyDescent="0.25">
      <c r="A40" s="109"/>
      <c r="B40" s="110"/>
      <c r="C40" s="110"/>
      <c r="D40" s="110"/>
      <c r="E40" s="110"/>
      <c r="F40" s="110"/>
      <c r="G40" s="110"/>
      <c r="H40" s="110"/>
      <c r="I40" s="110"/>
    </row>
    <row r="41" spans="1:15" x14ac:dyDescent="0.25">
      <c r="A41" s="108" t="s">
        <v>41</v>
      </c>
      <c r="B41" s="108"/>
      <c r="C41" s="108"/>
      <c r="D41" s="108"/>
      <c r="E41" s="108"/>
      <c r="F41" s="108"/>
      <c r="G41" s="108"/>
      <c r="H41" s="4" t="s">
        <v>24</v>
      </c>
      <c r="I41" s="4" t="s">
        <v>25</v>
      </c>
    </row>
    <row r="42" spans="1:15" x14ac:dyDescent="0.25">
      <c r="A42" s="4" t="s">
        <v>2</v>
      </c>
      <c r="B42" s="91" t="s">
        <v>42</v>
      </c>
      <c r="C42" s="91"/>
      <c r="D42" s="91"/>
      <c r="E42" s="91"/>
      <c r="F42" s="91"/>
      <c r="G42" s="91"/>
      <c r="H42" s="12">
        <v>0.2</v>
      </c>
      <c r="I42" s="50">
        <f>H42*$I$32</f>
        <v>275.56818181818187</v>
      </c>
    </row>
    <row r="43" spans="1:15" x14ac:dyDescent="0.25">
      <c r="A43" s="4" t="s">
        <v>4</v>
      </c>
      <c r="B43" s="91" t="s">
        <v>43</v>
      </c>
      <c r="C43" s="91"/>
      <c r="D43" s="91"/>
      <c r="E43" s="91"/>
      <c r="F43" s="91"/>
      <c r="G43" s="91"/>
      <c r="H43" s="12">
        <v>2.5000000000000001E-2</v>
      </c>
      <c r="I43" s="50">
        <f t="shared" ref="I43:I47" si="0">H43*$I$32</f>
        <v>34.446022727272734</v>
      </c>
    </row>
    <row r="44" spans="1:15" x14ac:dyDescent="0.25">
      <c r="A44" s="13" t="s">
        <v>7</v>
      </c>
      <c r="B44" s="111" t="s">
        <v>44</v>
      </c>
      <c r="C44" s="111"/>
      <c r="D44" s="111"/>
      <c r="E44" s="111"/>
      <c r="F44" s="111"/>
      <c r="G44" s="111"/>
      <c r="H44" s="16">
        <v>0</v>
      </c>
      <c r="I44" s="50">
        <f t="shared" si="0"/>
        <v>0</v>
      </c>
    </row>
    <row r="45" spans="1:15" x14ac:dyDescent="0.25">
      <c r="A45" s="4" t="s">
        <v>9</v>
      </c>
      <c r="B45" s="91" t="s">
        <v>45</v>
      </c>
      <c r="C45" s="91"/>
      <c r="D45" s="91"/>
      <c r="E45" s="91"/>
      <c r="F45" s="91"/>
      <c r="G45" s="91"/>
      <c r="H45" s="12">
        <v>1.4999999999999999E-2</v>
      </c>
      <c r="I45" s="50">
        <f t="shared" si="0"/>
        <v>20.667613636363637</v>
      </c>
    </row>
    <row r="46" spans="1:15" x14ac:dyDescent="0.25">
      <c r="A46" s="4" t="s">
        <v>29</v>
      </c>
      <c r="B46" s="91" t="s">
        <v>46</v>
      </c>
      <c r="C46" s="91"/>
      <c r="D46" s="91"/>
      <c r="E46" s="91"/>
      <c r="F46" s="91"/>
      <c r="G46" s="91"/>
      <c r="H46" s="12">
        <v>0.01</v>
      </c>
      <c r="I46" s="50">
        <f t="shared" si="0"/>
        <v>13.778409090909093</v>
      </c>
    </row>
    <row r="47" spans="1:15" x14ac:dyDescent="0.25">
      <c r="A47" s="4" t="s">
        <v>31</v>
      </c>
      <c r="B47" s="91" t="s">
        <v>47</v>
      </c>
      <c r="C47" s="91"/>
      <c r="D47" s="91"/>
      <c r="E47" s="91"/>
      <c r="F47" s="91"/>
      <c r="G47" s="91"/>
      <c r="H47" s="12">
        <v>6.0000000000000001E-3</v>
      </c>
      <c r="I47" s="50">
        <f t="shared" si="0"/>
        <v>8.267045454545455</v>
      </c>
    </row>
    <row r="48" spans="1:15" x14ac:dyDescent="0.25">
      <c r="A48" s="4" t="s">
        <v>33</v>
      </c>
      <c r="B48" s="91" t="s">
        <v>48</v>
      </c>
      <c r="C48" s="91"/>
      <c r="D48" s="91"/>
      <c r="E48" s="91"/>
      <c r="F48" s="91"/>
      <c r="G48" s="91"/>
      <c r="H48" s="12">
        <v>2E-3</v>
      </c>
      <c r="I48" s="50">
        <f>H48*$I$32</f>
        <v>2.7556818181818183</v>
      </c>
    </row>
    <row r="49" spans="1:13" x14ac:dyDescent="0.25">
      <c r="A49" s="4" t="s">
        <v>49</v>
      </c>
      <c r="B49" s="91" t="s">
        <v>50</v>
      </c>
      <c r="C49" s="91"/>
      <c r="D49" s="91"/>
      <c r="E49" s="91"/>
      <c r="F49" s="91"/>
      <c r="G49" s="91"/>
      <c r="H49" s="12">
        <v>0.08</v>
      </c>
      <c r="I49" s="50">
        <f>H49*$I$32</f>
        <v>110.22727272727275</v>
      </c>
    </row>
    <row r="50" spans="1:13" x14ac:dyDescent="0.25">
      <c r="A50" s="108" t="s">
        <v>51</v>
      </c>
      <c r="B50" s="108"/>
      <c r="C50" s="108"/>
      <c r="D50" s="108"/>
      <c r="E50" s="108"/>
      <c r="F50" s="108"/>
      <c r="G50" s="108"/>
      <c r="H50" s="15">
        <f>SUM(H42:H49)</f>
        <v>0.33800000000000002</v>
      </c>
      <c r="I50" s="56">
        <f>TRUNC(SUM(I42:I49),2)</f>
        <v>465.71</v>
      </c>
    </row>
    <row r="51" spans="1:13" x14ac:dyDescent="0.25">
      <c r="A51" s="118"/>
      <c r="B51" s="118"/>
      <c r="C51" s="118"/>
      <c r="D51" s="118"/>
      <c r="E51" s="118"/>
      <c r="F51" s="118"/>
      <c r="G51" s="118"/>
      <c r="H51" s="118"/>
      <c r="I51" s="119"/>
    </row>
    <row r="52" spans="1:13" x14ac:dyDescent="0.25">
      <c r="A52" s="108" t="s">
        <v>52</v>
      </c>
      <c r="B52" s="108"/>
      <c r="C52" s="108"/>
      <c r="D52" s="108"/>
      <c r="E52" s="108"/>
      <c r="F52" s="108"/>
      <c r="G52" s="108"/>
      <c r="H52" s="15"/>
      <c r="I52" s="4" t="s">
        <v>25</v>
      </c>
      <c r="K52" s="75" t="s">
        <v>172</v>
      </c>
      <c r="L52" s="75" t="s">
        <v>173</v>
      </c>
      <c r="M52" s="75" t="s">
        <v>174</v>
      </c>
    </row>
    <row r="53" spans="1:13" x14ac:dyDescent="0.25">
      <c r="A53" s="4" t="s">
        <v>2</v>
      </c>
      <c r="B53" s="113" t="s">
        <v>53</v>
      </c>
      <c r="C53" s="114"/>
      <c r="D53" s="114"/>
      <c r="E53" s="114"/>
      <c r="F53" s="114"/>
      <c r="G53" s="114"/>
      <c r="H53" s="51">
        <v>5</v>
      </c>
      <c r="I53" s="55">
        <f>H53*2*22-(0.06*I32)</f>
        <v>137.32954545454544</v>
      </c>
      <c r="K53" s="82">
        <v>5</v>
      </c>
      <c r="L53" s="75">
        <v>2</v>
      </c>
      <c r="M53" s="75">
        <v>22</v>
      </c>
    </row>
    <row r="54" spans="1:13" x14ac:dyDescent="0.25">
      <c r="A54" s="4" t="s">
        <v>4</v>
      </c>
      <c r="B54" s="113" t="s">
        <v>142</v>
      </c>
      <c r="C54" s="114"/>
      <c r="D54" s="114"/>
      <c r="E54" s="114"/>
      <c r="F54" s="114"/>
      <c r="G54" s="114"/>
      <c r="H54" s="51" t="s">
        <v>54</v>
      </c>
      <c r="I54" s="55" t="s">
        <v>54</v>
      </c>
      <c r="J54" s="53"/>
    </row>
    <row r="55" spans="1:13" x14ac:dyDescent="0.25">
      <c r="A55" s="4" t="s">
        <v>7</v>
      </c>
      <c r="B55" s="113" t="s">
        <v>55</v>
      </c>
      <c r="C55" s="114"/>
      <c r="D55" s="114"/>
      <c r="E55" s="114"/>
      <c r="F55" s="114"/>
      <c r="G55" s="114"/>
      <c r="H55" s="51" t="s">
        <v>54</v>
      </c>
      <c r="I55" s="54" t="s">
        <v>54</v>
      </c>
      <c r="L55" s="52"/>
    </row>
    <row r="56" spans="1:13" x14ac:dyDescent="0.25">
      <c r="A56" s="4" t="s">
        <v>29</v>
      </c>
      <c r="B56" s="115" t="s">
        <v>56</v>
      </c>
      <c r="C56" s="116"/>
      <c r="D56" s="116"/>
      <c r="E56" s="116"/>
      <c r="F56" s="116"/>
      <c r="G56" s="117"/>
      <c r="H56" s="51" t="s">
        <v>54</v>
      </c>
      <c r="I56" s="55">
        <v>2.2999999999999998</v>
      </c>
    </row>
    <row r="57" spans="1:13" x14ac:dyDescent="0.25">
      <c r="A57" s="4" t="s">
        <v>33</v>
      </c>
      <c r="B57" s="113" t="s">
        <v>34</v>
      </c>
      <c r="C57" s="114"/>
      <c r="D57" s="114"/>
      <c r="E57" s="114"/>
      <c r="F57" s="114"/>
      <c r="G57" s="114"/>
      <c r="H57" s="51" t="s">
        <v>54</v>
      </c>
      <c r="I57" s="54" t="s">
        <v>54</v>
      </c>
    </row>
    <row r="58" spans="1:13" x14ac:dyDescent="0.25">
      <c r="A58" s="108" t="s">
        <v>57</v>
      </c>
      <c r="B58" s="108"/>
      <c r="C58" s="108"/>
      <c r="D58" s="108"/>
      <c r="E58" s="108"/>
      <c r="F58" s="108"/>
      <c r="G58" s="108"/>
      <c r="H58" s="108"/>
      <c r="I58" s="56">
        <f>SUM(I53:I57)</f>
        <v>139.62954545454545</v>
      </c>
    </row>
    <row r="59" spans="1:13" ht="48.75" customHeight="1" x14ac:dyDescent="0.25">
      <c r="A59" s="122" t="s">
        <v>169</v>
      </c>
      <c r="B59" s="122"/>
      <c r="C59" s="122"/>
      <c r="D59" s="122"/>
      <c r="E59" s="122"/>
      <c r="F59" s="122"/>
      <c r="G59" s="122"/>
      <c r="H59" s="122"/>
      <c r="I59" s="123"/>
    </row>
    <row r="60" spans="1:13" x14ac:dyDescent="0.25">
      <c r="A60" s="124" t="s">
        <v>58</v>
      </c>
      <c r="B60" s="124"/>
      <c r="C60" s="124"/>
      <c r="D60" s="124"/>
      <c r="E60" s="124"/>
      <c r="F60" s="124"/>
      <c r="G60" s="124"/>
      <c r="H60" s="124"/>
      <c r="I60" s="124"/>
    </row>
    <row r="61" spans="1:13" x14ac:dyDescent="0.25">
      <c r="A61" s="108" t="s">
        <v>59</v>
      </c>
      <c r="B61" s="108"/>
      <c r="C61" s="108"/>
      <c r="D61" s="108"/>
      <c r="E61" s="108"/>
      <c r="F61" s="108"/>
      <c r="G61" s="108"/>
      <c r="H61" s="108"/>
      <c r="I61" s="4" t="s">
        <v>25</v>
      </c>
    </row>
    <row r="62" spans="1:13" x14ac:dyDescent="0.25">
      <c r="A62" s="4" t="s">
        <v>60</v>
      </c>
      <c r="B62" s="93" t="s">
        <v>61</v>
      </c>
      <c r="C62" s="93"/>
      <c r="D62" s="93"/>
      <c r="E62" s="93"/>
      <c r="F62" s="93"/>
      <c r="G62" s="93"/>
      <c r="H62" s="93"/>
      <c r="I62" s="50">
        <f>I39</f>
        <v>267.85000000000002</v>
      </c>
    </row>
    <row r="63" spans="1:13" x14ac:dyDescent="0.25">
      <c r="A63" s="4" t="s">
        <v>62</v>
      </c>
      <c r="B63" s="93" t="s">
        <v>63</v>
      </c>
      <c r="C63" s="93"/>
      <c r="D63" s="93"/>
      <c r="E63" s="93"/>
      <c r="F63" s="93"/>
      <c r="G63" s="93"/>
      <c r="H63" s="93"/>
      <c r="I63" s="50">
        <f>I50</f>
        <v>465.71</v>
      </c>
    </row>
    <row r="64" spans="1:13" x14ac:dyDescent="0.25">
      <c r="A64" s="4" t="s">
        <v>64</v>
      </c>
      <c r="B64" s="93" t="s">
        <v>65</v>
      </c>
      <c r="C64" s="93"/>
      <c r="D64" s="93"/>
      <c r="E64" s="93"/>
      <c r="F64" s="93"/>
      <c r="G64" s="93"/>
      <c r="H64" s="93"/>
      <c r="I64" s="50">
        <f>I58</f>
        <v>139.62954545454545</v>
      </c>
    </row>
    <row r="65" spans="1:9" x14ac:dyDescent="0.25">
      <c r="A65" s="108" t="s">
        <v>66</v>
      </c>
      <c r="B65" s="108"/>
      <c r="C65" s="108"/>
      <c r="D65" s="108"/>
      <c r="E65" s="108"/>
      <c r="F65" s="108"/>
      <c r="G65" s="108"/>
      <c r="H65" s="108"/>
      <c r="I65" s="56">
        <f>SUM(I62:I64)</f>
        <v>873.1895454545454</v>
      </c>
    </row>
    <row r="66" spans="1:9" x14ac:dyDescent="0.25">
      <c r="A66" s="120"/>
      <c r="B66" s="121"/>
      <c r="C66" s="121"/>
      <c r="D66" s="121"/>
      <c r="E66" s="121"/>
      <c r="F66" s="121"/>
      <c r="G66" s="121"/>
      <c r="H66" s="121"/>
      <c r="I66" s="121"/>
    </row>
    <row r="67" spans="1:9" x14ac:dyDescent="0.25">
      <c r="A67" s="107" t="s">
        <v>67</v>
      </c>
      <c r="B67" s="107"/>
      <c r="C67" s="107"/>
      <c r="D67" s="107"/>
      <c r="E67" s="107"/>
      <c r="F67" s="107"/>
      <c r="G67" s="107"/>
      <c r="H67" s="107"/>
      <c r="I67" s="107"/>
    </row>
    <row r="68" spans="1:9" x14ac:dyDescent="0.25">
      <c r="A68" s="4">
        <v>3</v>
      </c>
      <c r="B68" s="108" t="s">
        <v>68</v>
      </c>
      <c r="C68" s="108"/>
      <c r="D68" s="108"/>
      <c r="E68" s="108"/>
      <c r="F68" s="108"/>
      <c r="G68" s="108"/>
      <c r="H68" s="4" t="s">
        <v>24</v>
      </c>
      <c r="I68" s="4" t="s">
        <v>25</v>
      </c>
    </row>
    <row r="69" spans="1:9" x14ac:dyDescent="0.25">
      <c r="A69" s="13" t="s">
        <v>2</v>
      </c>
      <c r="B69" s="111" t="s">
        <v>157</v>
      </c>
      <c r="C69" s="111"/>
      <c r="D69" s="111"/>
      <c r="E69" s="111"/>
      <c r="F69" s="111"/>
      <c r="G69" s="111"/>
      <c r="H69" s="14">
        <v>4.1999999999999997E-3</v>
      </c>
      <c r="I69" s="57">
        <f>$I$32*H69</f>
        <v>5.7869318181818183</v>
      </c>
    </row>
    <row r="70" spans="1:9" x14ac:dyDescent="0.25">
      <c r="A70" s="13" t="s">
        <v>4</v>
      </c>
      <c r="B70" s="111" t="s">
        <v>69</v>
      </c>
      <c r="C70" s="111"/>
      <c r="D70" s="111"/>
      <c r="E70" s="111"/>
      <c r="F70" s="111"/>
      <c r="G70" s="111"/>
      <c r="H70" s="17">
        <f>H69*H50</f>
        <v>1.4196E-3</v>
      </c>
      <c r="I70" s="57">
        <f t="shared" ref="I70:I74" si="1">$I$32*H70</f>
        <v>1.9559829545454548</v>
      </c>
    </row>
    <row r="71" spans="1:9" x14ac:dyDescent="0.25">
      <c r="A71" s="13" t="s">
        <v>7</v>
      </c>
      <c r="B71" s="111" t="s">
        <v>70</v>
      </c>
      <c r="C71" s="111"/>
      <c r="D71" s="111"/>
      <c r="E71" s="111"/>
      <c r="F71" s="111"/>
      <c r="G71" s="111"/>
      <c r="H71" s="16">
        <v>2.5000000000000001E-2</v>
      </c>
      <c r="I71" s="57">
        <f t="shared" si="1"/>
        <v>34.446022727272734</v>
      </c>
    </row>
    <row r="72" spans="1:9" x14ac:dyDescent="0.25">
      <c r="A72" s="13" t="s">
        <v>9</v>
      </c>
      <c r="B72" s="111" t="s">
        <v>158</v>
      </c>
      <c r="C72" s="111"/>
      <c r="D72" s="111"/>
      <c r="E72" s="111"/>
      <c r="F72" s="111"/>
      <c r="G72" s="111"/>
      <c r="H72" s="14">
        <v>1.9400000000000001E-2</v>
      </c>
      <c r="I72" s="57">
        <f t="shared" si="1"/>
        <v>26.73011363636364</v>
      </c>
    </row>
    <row r="73" spans="1:9" x14ac:dyDescent="0.25">
      <c r="A73" s="13" t="s">
        <v>29</v>
      </c>
      <c r="B73" s="111" t="s">
        <v>71</v>
      </c>
      <c r="C73" s="111"/>
      <c r="D73" s="111"/>
      <c r="E73" s="111"/>
      <c r="F73" s="111"/>
      <c r="G73" s="111"/>
      <c r="H73" s="14">
        <f>H72*H50</f>
        <v>6.5572000000000009E-3</v>
      </c>
      <c r="I73" s="57">
        <f t="shared" si="1"/>
        <v>9.0347784090909116</v>
      </c>
    </row>
    <row r="74" spans="1:9" x14ac:dyDescent="0.25">
      <c r="A74" s="13" t="s">
        <v>31</v>
      </c>
      <c r="B74" s="111" t="s">
        <v>72</v>
      </c>
      <c r="C74" s="111"/>
      <c r="D74" s="111"/>
      <c r="E74" s="111"/>
      <c r="F74" s="111"/>
      <c r="G74" s="111"/>
      <c r="H74" s="16">
        <v>2.5000000000000001E-2</v>
      </c>
      <c r="I74" s="57">
        <f t="shared" si="1"/>
        <v>34.446022727272734</v>
      </c>
    </row>
    <row r="75" spans="1:9" x14ac:dyDescent="0.25">
      <c r="A75" s="127" t="s">
        <v>73</v>
      </c>
      <c r="B75" s="127"/>
      <c r="C75" s="127"/>
      <c r="D75" s="127"/>
      <c r="E75" s="127"/>
      <c r="F75" s="127"/>
      <c r="G75" s="127"/>
      <c r="H75" s="18">
        <f>TRUNC(SUM(H69:H74),4)</f>
        <v>8.1500000000000003E-2</v>
      </c>
      <c r="I75" s="58">
        <f>SUM(I69:I74)</f>
        <v>112.3998522727273</v>
      </c>
    </row>
    <row r="76" spans="1:9" x14ac:dyDescent="0.25">
      <c r="A76" s="125" t="s">
        <v>166</v>
      </c>
      <c r="B76" s="126"/>
      <c r="C76" s="126"/>
      <c r="D76" s="126"/>
      <c r="E76" s="126"/>
      <c r="F76" s="126"/>
      <c r="G76" s="126"/>
      <c r="H76" s="126"/>
      <c r="I76" s="126"/>
    </row>
    <row r="77" spans="1:9" x14ac:dyDescent="0.25">
      <c r="A77" s="107" t="s">
        <v>74</v>
      </c>
      <c r="B77" s="107"/>
      <c r="C77" s="107"/>
      <c r="D77" s="107"/>
      <c r="E77" s="107"/>
      <c r="F77" s="107"/>
      <c r="G77" s="107"/>
      <c r="H77" s="107"/>
      <c r="I77" s="107"/>
    </row>
    <row r="78" spans="1:9" x14ac:dyDescent="0.25">
      <c r="A78" s="108" t="s">
        <v>75</v>
      </c>
      <c r="B78" s="108"/>
      <c r="C78" s="108"/>
      <c r="D78" s="108"/>
      <c r="E78" s="108"/>
      <c r="F78" s="108"/>
      <c r="G78" s="108"/>
      <c r="H78" s="4" t="s">
        <v>24</v>
      </c>
      <c r="I78" s="4" t="s">
        <v>25</v>
      </c>
    </row>
    <row r="79" spans="1:9" x14ac:dyDescent="0.25">
      <c r="A79" s="13" t="s">
        <v>2</v>
      </c>
      <c r="B79" s="111" t="s">
        <v>76</v>
      </c>
      <c r="C79" s="111"/>
      <c r="D79" s="111"/>
      <c r="E79" s="111"/>
      <c r="F79" s="111"/>
      <c r="G79" s="111"/>
      <c r="H79" s="14">
        <v>6.8999999999999999E-3</v>
      </c>
      <c r="I79" s="57">
        <f>$I$32*H79</f>
        <v>9.5071022727272734</v>
      </c>
    </row>
    <row r="80" spans="1:9" x14ac:dyDescent="0.25">
      <c r="A80" s="13" t="s">
        <v>4</v>
      </c>
      <c r="B80" s="111" t="s">
        <v>77</v>
      </c>
      <c r="C80" s="111"/>
      <c r="D80" s="111"/>
      <c r="E80" s="111"/>
      <c r="F80" s="111"/>
      <c r="G80" s="111"/>
      <c r="H80" s="14">
        <v>2.8E-3</v>
      </c>
      <c r="I80" s="57">
        <f t="shared" ref="I80:I84" si="2">$I$32*H80</f>
        <v>3.8579545454545459</v>
      </c>
    </row>
    <row r="81" spans="1:9" x14ac:dyDescent="0.25">
      <c r="A81" s="13" t="s">
        <v>7</v>
      </c>
      <c r="B81" s="111" t="s">
        <v>78</v>
      </c>
      <c r="C81" s="111"/>
      <c r="D81" s="111"/>
      <c r="E81" s="111"/>
      <c r="F81" s="111"/>
      <c r="G81" s="111"/>
      <c r="H81" s="14">
        <v>4.0000000000000002E-4</v>
      </c>
      <c r="I81" s="57">
        <f t="shared" si="2"/>
        <v>0.55113636363636376</v>
      </c>
    </row>
    <row r="82" spans="1:9" x14ac:dyDescent="0.25">
      <c r="A82" s="13" t="s">
        <v>9</v>
      </c>
      <c r="B82" s="111" t="s">
        <v>79</v>
      </c>
      <c r="C82" s="111"/>
      <c r="D82" s="111"/>
      <c r="E82" s="111"/>
      <c r="F82" s="111"/>
      <c r="G82" s="111"/>
      <c r="H82" s="14">
        <v>2.7000000000000001E-3</v>
      </c>
      <c r="I82" s="57">
        <f t="shared" si="2"/>
        <v>3.720170454545455</v>
      </c>
    </row>
    <row r="83" spans="1:9" x14ac:dyDescent="0.25">
      <c r="A83" s="13" t="s">
        <v>29</v>
      </c>
      <c r="B83" s="111" t="s">
        <v>80</v>
      </c>
      <c r="C83" s="111"/>
      <c r="D83" s="111"/>
      <c r="E83" s="111"/>
      <c r="F83" s="111"/>
      <c r="G83" s="111"/>
      <c r="H83" s="14">
        <v>2.9999999999999997E-4</v>
      </c>
      <c r="I83" s="57">
        <f t="shared" si="2"/>
        <v>0.41335227272727271</v>
      </c>
    </row>
    <row r="84" spans="1:9" x14ac:dyDescent="0.25">
      <c r="A84" s="13" t="s">
        <v>31</v>
      </c>
      <c r="B84" s="111" t="s">
        <v>34</v>
      </c>
      <c r="C84" s="111"/>
      <c r="D84" s="111"/>
      <c r="E84" s="111"/>
      <c r="F84" s="111"/>
      <c r="G84" s="111"/>
      <c r="H84" s="14">
        <v>0</v>
      </c>
      <c r="I84" s="57">
        <f t="shared" si="2"/>
        <v>0</v>
      </c>
    </row>
    <row r="85" spans="1:9" x14ac:dyDescent="0.25">
      <c r="A85" s="127" t="s">
        <v>81</v>
      </c>
      <c r="B85" s="127"/>
      <c r="C85" s="127"/>
      <c r="D85" s="127"/>
      <c r="E85" s="127"/>
      <c r="F85" s="127"/>
      <c r="G85" s="127"/>
      <c r="H85" s="18">
        <f>TRUNC(SUM(H79:H84),4)</f>
        <v>1.3100000000000001E-2</v>
      </c>
      <c r="I85" s="58">
        <f>TRUNC(SUM(I79:I84),2)</f>
        <v>18.04</v>
      </c>
    </row>
    <row r="86" spans="1:9" x14ac:dyDescent="0.25">
      <c r="A86" s="125" t="s">
        <v>166</v>
      </c>
      <c r="B86" s="126"/>
      <c r="C86" s="126"/>
      <c r="D86" s="126"/>
      <c r="E86" s="126"/>
      <c r="F86" s="126"/>
      <c r="G86" s="126"/>
      <c r="H86" s="126"/>
      <c r="I86" s="126"/>
    </row>
    <row r="87" spans="1:9" x14ac:dyDescent="0.25">
      <c r="A87" s="108" t="s">
        <v>82</v>
      </c>
      <c r="B87" s="108"/>
      <c r="C87" s="108"/>
      <c r="D87" s="108"/>
      <c r="E87" s="108"/>
      <c r="F87" s="108"/>
      <c r="G87" s="108"/>
      <c r="H87" s="4" t="s">
        <v>24</v>
      </c>
      <c r="I87" s="4" t="s">
        <v>25</v>
      </c>
    </row>
    <row r="88" spans="1:9" x14ac:dyDescent="0.25">
      <c r="A88" s="4" t="s">
        <v>2</v>
      </c>
      <c r="B88" s="91" t="s">
        <v>83</v>
      </c>
      <c r="C88" s="91"/>
      <c r="D88" s="91"/>
      <c r="E88" s="91"/>
      <c r="F88" s="91"/>
      <c r="G88" s="91"/>
      <c r="H88" s="12">
        <v>0</v>
      </c>
      <c r="I88" s="6">
        <f>$I$31*H88</f>
        <v>0</v>
      </c>
    </row>
    <row r="89" spans="1:9" x14ac:dyDescent="0.25">
      <c r="A89" s="108" t="s">
        <v>84</v>
      </c>
      <c r="B89" s="108"/>
      <c r="C89" s="108"/>
      <c r="D89" s="108"/>
      <c r="E89" s="108"/>
      <c r="F89" s="108"/>
      <c r="G89" s="108"/>
      <c r="H89" s="15">
        <f>TRUNC(SUM(H88),4)</f>
        <v>0</v>
      </c>
      <c r="I89" s="9">
        <f>TRUNC(SUM(I88),2)</f>
        <v>0</v>
      </c>
    </row>
    <row r="90" spans="1:9" x14ac:dyDescent="0.25">
      <c r="A90" s="128"/>
      <c r="B90" s="129"/>
      <c r="C90" s="129"/>
      <c r="D90" s="129"/>
      <c r="E90" s="129"/>
      <c r="F90" s="129"/>
      <c r="G90" s="129"/>
      <c r="H90" s="129"/>
      <c r="I90" s="129"/>
    </row>
    <row r="91" spans="1:9" x14ac:dyDescent="0.25">
      <c r="A91" s="124" t="s">
        <v>85</v>
      </c>
      <c r="B91" s="124"/>
      <c r="C91" s="124"/>
      <c r="D91" s="124"/>
      <c r="E91" s="124"/>
      <c r="F91" s="124"/>
      <c r="G91" s="124"/>
      <c r="H91" s="124"/>
      <c r="I91" s="124"/>
    </row>
    <row r="92" spans="1:9" x14ac:dyDescent="0.25">
      <c r="A92" s="108" t="s">
        <v>86</v>
      </c>
      <c r="B92" s="108"/>
      <c r="C92" s="108"/>
      <c r="D92" s="108"/>
      <c r="E92" s="108"/>
      <c r="F92" s="108"/>
      <c r="G92" s="108"/>
      <c r="H92" s="108"/>
      <c r="I92" s="4" t="s">
        <v>25</v>
      </c>
    </row>
    <row r="93" spans="1:9" x14ac:dyDescent="0.25">
      <c r="A93" s="4" t="s">
        <v>87</v>
      </c>
      <c r="B93" s="93" t="s">
        <v>77</v>
      </c>
      <c r="C93" s="93"/>
      <c r="D93" s="93"/>
      <c r="E93" s="93"/>
      <c r="F93" s="93"/>
      <c r="G93" s="93"/>
      <c r="H93" s="93"/>
      <c r="I93" s="50">
        <f>I85</f>
        <v>18.04</v>
      </c>
    </row>
    <row r="94" spans="1:9" x14ac:dyDescent="0.25">
      <c r="A94" s="4" t="s">
        <v>88</v>
      </c>
      <c r="B94" s="93" t="s">
        <v>89</v>
      </c>
      <c r="C94" s="93"/>
      <c r="D94" s="93"/>
      <c r="E94" s="93"/>
      <c r="F94" s="93"/>
      <c r="G94" s="93"/>
      <c r="H94" s="93"/>
      <c r="I94" s="6">
        <f>I89</f>
        <v>0</v>
      </c>
    </row>
    <row r="95" spans="1:9" x14ac:dyDescent="0.25">
      <c r="A95" s="108" t="s">
        <v>90</v>
      </c>
      <c r="B95" s="108"/>
      <c r="C95" s="108"/>
      <c r="D95" s="108"/>
      <c r="E95" s="108"/>
      <c r="F95" s="108"/>
      <c r="G95" s="108"/>
      <c r="H95" s="108"/>
      <c r="I95" s="56">
        <f>TRUNC(SUM(I93:I94),2)</f>
        <v>18.04</v>
      </c>
    </row>
    <row r="96" spans="1:9" x14ac:dyDescent="0.25">
      <c r="A96" s="120"/>
      <c r="B96" s="121"/>
      <c r="C96" s="121"/>
      <c r="D96" s="121"/>
      <c r="E96" s="121"/>
      <c r="F96" s="121"/>
      <c r="G96" s="121"/>
      <c r="H96" s="121"/>
      <c r="I96" s="121"/>
    </row>
    <row r="97" spans="1:9" x14ac:dyDescent="0.25">
      <c r="A97" s="107" t="s">
        <v>91</v>
      </c>
      <c r="B97" s="107"/>
      <c r="C97" s="107"/>
      <c r="D97" s="107"/>
      <c r="E97" s="107"/>
      <c r="F97" s="107"/>
      <c r="G97" s="107"/>
      <c r="H97" s="107"/>
      <c r="I97" s="107"/>
    </row>
    <row r="98" spans="1:9" x14ac:dyDescent="0.25">
      <c r="A98" s="4">
        <v>5</v>
      </c>
      <c r="B98" s="108" t="s">
        <v>92</v>
      </c>
      <c r="C98" s="108"/>
      <c r="D98" s="108"/>
      <c r="E98" s="108"/>
      <c r="F98" s="108"/>
      <c r="G98" s="108"/>
      <c r="H98" s="4"/>
      <c r="I98" s="4" t="s">
        <v>25</v>
      </c>
    </row>
    <row r="99" spans="1:9" x14ac:dyDescent="0.25">
      <c r="A99" s="4" t="s">
        <v>2</v>
      </c>
      <c r="B99" s="114" t="s">
        <v>93</v>
      </c>
      <c r="C99" s="114"/>
      <c r="D99" s="114"/>
      <c r="E99" s="114"/>
      <c r="F99" s="114"/>
      <c r="G99" s="114"/>
      <c r="H99" s="2" t="s">
        <v>54</v>
      </c>
      <c r="I99" s="50">
        <v>8</v>
      </c>
    </row>
    <row r="100" spans="1:9" x14ac:dyDescent="0.25">
      <c r="A100" s="108" t="s">
        <v>96</v>
      </c>
      <c r="B100" s="108"/>
      <c r="C100" s="108"/>
      <c r="D100" s="108"/>
      <c r="E100" s="108"/>
      <c r="F100" s="108"/>
      <c r="G100" s="108"/>
      <c r="H100" s="15" t="s">
        <v>54</v>
      </c>
      <c r="I100" s="56">
        <f>SUM(I99:I99)</f>
        <v>8</v>
      </c>
    </row>
    <row r="101" spans="1:9" ht="34.5" customHeight="1" x14ac:dyDescent="0.25">
      <c r="A101" s="130"/>
      <c r="B101" s="131"/>
      <c r="C101" s="131"/>
      <c r="D101" s="131"/>
      <c r="E101" s="131"/>
      <c r="F101" s="131"/>
      <c r="G101" s="131"/>
      <c r="H101" s="131"/>
      <c r="I101" s="131"/>
    </row>
    <row r="102" spans="1:9" x14ac:dyDescent="0.25">
      <c r="A102" s="107" t="s">
        <v>97</v>
      </c>
      <c r="B102" s="107"/>
      <c r="C102" s="107"/>
      <c r="D102" s="107"/>
      <c r="E102" s="107"/>
      <c r="F102" s="107"/>
      <c r="G102" s="107"/>
      <c r="H102" s="107"/>
      <c r="I102" s="107"/>
    </row>
    <row r="103" spans="1:9" x14ac:dyDescent="0.25">
      <c r="A103" s="4">
        <v>6</v>
      </c>
      <c r="B103" s="108" t="s">
        <v>98</v>
      </c>
      <c r="C103" s="108"/>
      <c r="D103" s="108"/>
      <c r="E103" s="108"/>
      <c r="F103" s="108"/>
      <c r="G103" s="108"/>
      <c r="H103" s="4" t="s">
        <v>24</v>
      </c>
      <c r="I103" s="4" t="s">
        <v>25</v>
      </c>
    </row>
    <row r="104" spans="1:9" x14ac:dyDescent="0.25">
      <c r="A104" s="4" t="s">
        <v>2</v>
      </c>
      <c r="B104" s="91" t="s">
        <v>99</v>
      </c>
      <c r="C104" s="91"/>
      <c r="D104" s="91"/>
      <c r="E104" s="91"/>
      <c r="F104" s="91"/>
      <c r="G104" s="91"/>
      <c r="H104" s="19">
        <v>0.04</v>
      </c>
      <c r="I104" s="50">
        <f>H104*I128</f>
        <v>95.578800000000001</v>
      </c>
    </row>
    <row r="105" spans="1:9" x14ac:dyDescent="0.25">
      <c r="A105" s="4" t="s">
        <v>4</v>
      </c>
      <c r="B105" s="91" t="s">
        <v>100</v>
      </c>
      <c r="C105" s="91"/>
      <c r="D105" s="91"/>
      <c r="E105" s="91"/>
      <c r="F105" s="91"/>
      <c r="G105" s="91"/>
      <c r="H105" s="20">
        <v>8.4449999999999997E-2</v>
      </c>
      <c r="I105" s="50">
        <f>(I104+I128)*H105</f>
        <v>209.86237115999995</v>
      </c>
    </row>
    <row r="106" spans="1:9" x14ac:dyDescent="0.25">
      <c r="A106" s="4" t="s">
        <v>7</v>
      </c>
      <c r="B106" s="135" t="s">
        <v>193</v>
      </c>
      <c r="C106" s="136"/>
      <c r="D106" s="137"/>
      <c r="E106" s="99" t="s">
        <v>192</v>
      </c>
      <c r="F106" s="138"/>
      <c r="G106" s="100"/>
      <c r="H106" s="7">
        <f>SUM(H107:H109)</f>
        <v>8.6499999999999994E-2</v>
      </c>
      <c r="I106" s="51">
        <f>(I104+I105+I128)*(H106/IF(E106="Lucro presumido",91.35%,85.75%))</f>
        <v>255.18315961175696</v>
      </c>
    </row>
    <row r="107" spans="1:9" x14ac:dyDescent="0.25">
      <c r="A107" s="4" t="s">
        <v>101</v>
      </c>
      <c r="B107" s="91" t="s">
        <v>102</v>
      </c>
      <c r="C107" s="91"/>
      <c r="D107" s="91"/>
      <c r="E107" s="91"/>
      <c r="F107" s="91"/>
      <c r="G107" s="91"/>
      <c r="H107" s="21">
        <v>6.4999999999999997E-3</v>
      </c>
      <c r="I107" s="50"/>
    </row>
    <row r="108" spans="1:9" x14ac:dyDescent="0.25">
      <c r="A108" s="4" t="s">
        <v>103</v>
      </c>
      <c r="B108" s="91" t="s">
        <v>104</v>
      </c>
      <c r="C108" s="91"/>
      <c r="D108" s="91"/>
      <c r="E108" s="91"/>
      <c r="F108" s="91"/>
      <c r="G108" s="91"/>
      <c r="H108" s="22">
        <v>0.03</v>
      </c>
      <c r="I108" s="50"/>
    </row>
    <row r="109" spans="1:9" x14ac:dyDescent="0.25">
      <c r="A109" s="4" t="s">
        <v>105</v>
      </c>
      <c r="B109" s="91" t="s">
        <v>106</v>
      </c>
      <c r="C109" s="91"/>
      <c r="D109" s="91"/>
      <c r="E109" s="91"/>
      <c r="F109" s="91"/>
      <c r="G109" s="91"/>
      <c r="H109" s="23">
        <v>0.05</v>
      </c>
      <c r="I109" s="50"/>
    </row>
    <row r="110" spans="1:9" x14ac:dyDescent="0.25">
      <c r="A110" s="108" t="s">
        <v>107</v>
      </c>
      <c r="B110" s="108"/>
      <c r="C110" s="108"/>
      <c r="D110" s="108"/>
      <c r="E110" s="108"/>
      <c r="F110" s="108"/>
      <c r="G110" s="108"/>
      <c r="H110" s="21"/>
      <c r="I110" s="56">
        <f>SUM(I104:I109)</f>
        <v>560.62433077175695</v>
      </c>
    </row>
    <row r="111" spans="1:9" x14ac:dyDescent="0.25">
      <c r="A111" s="3"/>
      <c r="B111" s="132"/>
      <c r="C111" s="132"/>
      <c r="D111" s="132"/>
      <c r="E111" s="132"/>
      <c r="F111" s="132"/>
      <c r="G111" s="132"/>
      <c r="H111" s="132"/>
      <c r="I111" s="132"/>
    </row>
    <row r="112" spans="1:9" x14ac:dyDescent="0.25">
      <c r="A112" s="24" t="s">
        <v>108</v>
      </c>
      <c r="B112" s="133" t="s">
        <v>109</v>
      </c>
      <c r="C112" s="133"/>
      <c r="D112" s="133"/>
      <c r="E112" s="133"/>
      <c r="F112" s="133"/>
      <c r="G112" s="133"/>
      <c r="H112" s="25">
        <f>TRUNC(H107+H108+H109,4)</f>
        <v>8.6499999999999994E-2</v>
      </c>
      <c r="I112" s="26"/>
    </row>
    <row r="113" spans="1:9" x14ac:dyDescent="0.25">
      <c r="A113" s="27"/>
      <c r="B113" s="134">
        <v>100</v>
      </c>
      <c r="C113" s="134"/>
      <c r="D113" s="134"/>
      <c r="E113" s="134"/>
      <c r="F113" s="134"/>
      <c r="G113" s="134"/>
      <c r="H113" s="28"/>
      <c r="I113" s="29"/>
    </row>
    <row r="114" spans="1:9" x14ac:dyDescent="0.25">
      <c r="A114" s="30"/>
      <c r="B114" s="31"/>
      <c r="C114" s="31"/>
      <c r="D114" s="31"/>
      <c r="E114" s="31"/>
      <c r="F114" s="31"/>
      <c r="G114" s="31"/>
      <c r="H114" s="28"/>
      <c r="I114" s="29"/>
    </row>
    <row r="115" spans="1:9" x14ac:dyDescent="0.25">
      <c r="A115" s="27" t="s">
        <v>110</v>
      </c>
      <c r="B115" s="134" t="s">
        <v>111</v>
      </c>
      <c r="C115" s="134"/>
      <c r="D115" s="134"/>
      <c r="E115" s="134"/>
      <c r="F115" s="134"/>
      <c r="G115" s="134"/>
      <c r="H115" s="28"/>
      <c r="I115" s="29"/>
    </row>
    <row r="116" spans="1:9" x14ac:dyDescent="0.25">
      <c r="A116" s="27"/>
      <c r="B116" s="31"/>
      <c r="C116" s="31"/>
      <c r="D116" s="31"/>
      <c r="E116" s="31"/>
      <c r="F116" s="31"/>
      <c r="G116" s="31"/>
      <c r="H116" s="28"/>
      <c r="I116" s="29"/>
    </row>
    <row r="117" spans="1:9" x14ac:dyDescent="0.25">
      <c r="A117" s="27" t="s">
        <v>112</v>
      </c>
      <c r="B117" s="134" t="s">
        <v>113</v>
      </c>
      <c r="C117" s="134"/>
      <c r="D117" s="134"/>
      <c r="E117" s="134"/>
      <c r="F117" s="134"/>
      <c r="G117" s="134"/>
      <c r="H117" s="28"/>
      <c r="I117" s="29"/>
    </row>
    <row r="118" spans="1:9" x14ac:dyDescent="0.25">
      <c r="A118" s="27"/>
      <c r="B118" s="31"/>
      <c r="C118" s="31"/>
      <c r="D118" s="31"/>
      <c r="E118" s="31"/>
      <c r="F118" s="31"/>
      <c r="G118" s="31"/>
      <c r="H118" s="28"/>
      <c r="I118" s="29"/>
    </row>
    <row r="119" spans="1:9" x14ac:dyDescent="0.25">
      <c r="A119" s="32"/>
      <c r="B119" s="139" t="s">
        <v>114</v>
      </c>
      <c r="C119" s="139"/>
      <c r="D119" s="139"/>
      <c r="E119" s="139"/>
      <c r="F119" s="139"/>
      <c r="G119" s="139"/>
      <c r="H119" s="33"/>
      <c r="I119" s="34"/>
    </row>
    <row r="120" spans="1:9" x14ac:dyDescent="0.25">
      <c r="A120" s="3"/>
      <c r="B120" s="3"/>
      <c r="C120" s="3"/>
      <c r="D120" s="3"/>
      <c r="E120" s="3"/>
      <c r="F120" s="3"/>
      <c r="G120" s="3"/>
      <c r="H120" s="3"/>
      <c r="I120" s="11"/>
    </row>
    <row r="121" spans="1:9" x14ac:dyDescent="0.25">
      <c r="A121" s="124" t="s">
        <v>115</v>
      </c>
      <c r="B121" s="124"/>
      <c r="C121" s="124"/>
      <c r="D121" s="124"/>
      <c r="E121" s="124"/>
      <c r="F121" s="124"/>
      <c r="G121" s="124"/>
      <c r="H121" s="124"/>
      <c r="I121" s="124"/>
    </row>
    <row r="122" spans="1:9" x14ac:dyDescent="0.25">
      <c r="A122" s="108" t="s">
        <v>116</v>
      </c>
      <c r="B122" s="108"/>
      <c r="C122" s="108"/>
      <c r="D122" s="108"/>
      <c r="E122" s="108"/>
      <c r="F122" s="108"/>
      <c r="G122" s="108"/>
      <c r="H122" s="108"/>
      <c r="I122" s="4" t="s">
        <v>25</v>
      </c>
    </row>
    <row r="123" spans="1:9" x14ac:dyDescent="0.25">
      <c r="A123" s="2" t="s">
        <v>2</v>
      </c>
      <c r="B123" s="91" t="str">
        <f>A23</f>
        <v>MÓDULO 1 - COMPOSIÇÃO DA REMUNERAÇÃO</v>
      </c>
      <c r="C123" s="91"/>
      <c r="D123" s="91"/>
      <c r="E123" s="91"/>
      <c r="F123" s="91"/>
      <c r="G123" s="91"/>
      <c r="H123" s="91"/>
      <c r="I123" s="50">
        <f>I32</f>
        <v>1377.8409090909092</v>
      </c>
    </row>
    <row r="124" spans="1:9" x14ac:dyDescent="0.25">
      <c r="A124" s="2" t="s">
        <v>4</v>
      </c>
      <c r="B124" s="91" t="str">
        <f>A35</f>
        <v>MÓDULO 2 – ENCARGOS E BENEFÍCIOS ANUAIS, MENSAIS E DIÁRIOS</v>
      </c>
      <c r="C124" s="91"/>
      <c r="D124" s="91"/>
      <c r="E124" s="91"/>
      <c r="F124" s="91"/>
      <c r="G124" s="91"/>
      <c r="H124" s="91"/>
      <c r="I124" s="50">
        <f>I65</f>
        <v>873.1895454545454</v>
      </c>
    </row>
    <row r="125" spans="1:9" x14ac:dyDescent="0.25">
      <c r="A125" s="2" t="s">
        <v>7</v>
      </c>
      <c r="B125" s="91" t="str">
        <f>A67</f>
        <v>MÓDULO 3 – PROVISÃO PARA RESCISÃO</v>
      </c>
      <c r="C125" s="91"/>
      <c r="D125" s="91"/>
      <c r="E125" s="91"/>
      <c r="F125" s="91"/>
      <c r="G125" s="91"/>
      <c r="H125" s="91"/>
      <c r="I125" s="50">
        <f>I75</f>
        <v>112.3998522727273</v>
      </c>
    </row>
    <row r="126" spans="1:9" x14ac:dyDescent="0.25">
      <c r="A126" s="2" t="s">
        <v>9</v>
      </c>
      <c r="B126" s="91" t="str">
        <f>A77</f>
        <v>MÓDULO 4 – CUSTO DE REPOSIÇÃO DO PROFISSIONAL AUSENTE</v>
      </c>
      <c r="C126" s="91"/>
      <c r="D126" s="91"/>
      <c r="E126" s="91"/>
      <c r="F126" s="91"/>
      <c r="G126" s="91"/>
      <c r="H126" s="91"/>
      <c r="I126" s="50">
        <f>I95</f>
        <v>18.04</v>
      </c>
    </row>
    <row r="127" spans="1:9" x14ac:dyDescent="0.25">
      <c r="A127" s="2" t="s">
        <v>29</v>
      </c>
      <c r="B127" s="91" t="str">
        <f>A97</f>
        <v>MÓDULO 5 – INSUMOS DIVERSOS</v>
      </c>
      <c r="C127" s="91"/>
      <c r="D127" s="91"/>
      <c r="E127" s="91"/>
      <c r="F127" s="91"/>
      <c r="G127" s="91"/>
      <c r="H127" s="91"/>
      <c r="I127" s="50">
        <f>I100</f>
        <v>8</v>
      </c>
    </row>
    <row r="128" spans="1:9" x14ac:dyDescent="0.25">
      <c r="A128" s="4"/>
      <c r="B128" s="108" t="s">
        <v>117</v>
      </c>
      <c r="C128" s="108"/>
      <c r="D128" s="108"/>
      <c r="E128" s="108"/>
      <c r="F128" s="108"/>
      <c r="G128" s="108"/>
      <c r="H128" s="108"/>
      <c r="I128" s="56">
        <f>TRUNC(SUM(I123:I127),2)</f>
        <v>2389.4699999999998</v>
      </c>
    </row>
    <row r="129" spans="1:9" x14ac:dyDescent="0.25">
      <c r="A129" s="2" t="s">
        <v>31</v>
      </c>
      <c r="B129" s="91" t="str">
        <f>A102</f>
        <v>MÓDULO 6 – CUSTOS INDIRETOS, TRIBUTOS E LUCRO</v>
      </c>
      <c r="C129" s="91"/>
      <c r="D129" s="91"/>
      <c r="E129" s="91"/>
      <c r="F129" s="91"/>
      <c r="G129" s="91"/>
      <c r="H129" s="91"/>
      <c r="I129" s="50">
        <f>I110</f>
        <v>560.62433077175695</v>
      </c>
    </row>
    <row r="130" spans="1:9" x14ac:dyDescent="0.25">
      <c r="A130" s="108" t="s">
        <v>118</v>
      </c>
      <c r="B130" s="108"/>
      <c r="C130" s="108"/>
      <c r="D130" s="108"/>
      <c r="E130" s="108"/>
      <c r="F130" s="108"/>
      <c r="G130" s="108"/>
      <c r="H130" s="108"/>
      <c r="I130" s="56">
        <f>I128+I129</f>
        <v>2950.0943307717566</v>
      </c>
    </row>
    <row r="131" spans="1:9" x14ac:dyDescent="0.25">
      <c r="A131" s="35"/>
      <c r="B131" s="35"/>
      <c r="C131" s="35"/>
      <c r="D131" s="35"/>
      <c r="E131" s="35"/>
      <c r="F131" s="35"/>
      <c r="G131" s="35"/>
      <c r="H131" s="35"/>
      <c r="I131" s="36"/>
    </row>
    <row r="132" spans="1:9" x14ac:dyDescent="0.25">
      <c r="A132" s="35"/>
      <c r="B132" s="35"/>
      <c r="C132" s="35"/>
      <c r="D132" s="35"/>
      <c r="E132" s="35"/>
      <c r="F132" s="35"/>
      <c r="G132" s="35"/>
      <c r="H132" s="35"/>
      <c r="I132" s="35"/>
    </row>
  </sheetData>
  <mergeCells count="136">
    <mergeCell ref="B125:H125"/>
    <mergeCell ref="B126:H126"/>
    <mergeCell ref="B127:H127"/>
    <mergeCell ref="B128:H128"/>
    <mergeCell ref="B129:H129"/>
    <mergeCell ref="A130:H130"/>
    <mergeCell ref="B117:G117"/>
    <mergeCell ref="B119:G119"/>
    <mergeCell ref="A121:I121"/>
    <mergeCell ref="A122:H122"/>
    <mergeCell ref="B123:H123"/>
    <mergeCell ref="B124:H124"/>
    <mergeCell ref="B109:G109"/>
    <mergeCell ref="A110:G110"/>
    <mergeCell ref="B111:I111"/>
    <mergeCell ref="B112:G112"/>
    <mergeCell ref="B113:G113"/>
    <mergeCell ref="B115:G115"/>
    <mergeCell ref="B103:G103"/>
    <mergeCell ref="B104:G104"/>
    <mergeCell ref="B105:G105"/>
    <mergeCell ref="B107:G107"/>
    <mergeCell ref="B108:G108"/>
    <mergeCell ref="B106:D106"/>
    <mergeCell ref="E106:G106"/>
    <mergeCell ref="A100:G100"/>
    <mergeCell ref="A101:I101"/>
    <mergeCell ref="A102:I102"/>
    <mergeCell ref="B94:H94"/>
    <mergeCell ref="A95:H95"/>
    <mergeCell ref="A96:I96"/>
    <mergeCell ref="A97:I97"/>
    <mergeCell ref="B98:G98"/>
    <mergeCell ref="B99:G99"/>
    <mergeCell ref="B88:G88"/>
    <mergeCell ref="A89:G89"/>
    <mergeCell ref="A90:I90"/>
    <mergeCell ref="A91:I91"/>
    <mergeCell ref="A92:H92"/>
    <mergeCell ref="B93:H93"/>
    <mergeCell ref="B82:G82"/>
    <mergeCell ref="B83:G83"/>
    <mergeCell ref="B84:G84"/>
    <mergeCell ref="A85:G85"/>
    <mergeCell ref="A86:I86"/>
    <mergeCell ref="A87:G87"/>
    <mergeCell ref="A76:I76"/>
    <mergeCell ref="A77:I77"/>
    <mergeCell ref="A78:G78"/>
    <mergeCell ref="B79:G79"/>
    <mergeCell ref="B80:G80"/>
    <mergeCell ref="B81:G81"/>
    <mergeCell ref="B70:G70"/>
    <mergeCell ref="B71:G71"/>
    <mergeCell ref="B72:G72"/>
    <mergeCell ref="B73:G73"/>
    <mergeCell ref="B74:G74"/>
    <mergeCell ref="A75:G75"/>
    <mergeCell ref="B64:H64"/>
    <mergeCell ref="A65:H65"/>
    <mergeCell ref="A66:I66"/>
    <mergeCell ref="A67:I67"/>
    <mergeCell ref="B68:G68"/>
    <mergeCell ref="B69:G69"/>
    <mergeCell ref="A58:H58"/>
    <mergeCell ref="A59:I59"/>
    <mergeCell ref="A60:I60"/>
    <mergeCell ref="A61:H61"/>
    <mergeCell ref="B62:H62"/>
    <mergeCell ref="B63:H63"/>
    <mergeCell ref="A52:G52"/>
    <mergeCell ref="B53:G53"/>
    <mergeCell ref="B54:G54"/>
    <mergeCell ref="B55:G55"/>
    <mergeCell ref="B56:G56"/>
    <mergeCell ref="B57:G57"/>
    <mergeCell ref="B46:G46"/>
    <mergeCell ref="B47:G47"/>
    <mergeCell ref="B48:G48"/>
    <mergeCell ref="B49:G49"/>
    <mergeCell ref="A50:G50"/>
    <mergeCell ref="A51:I51"/>
    <mergeCell ref="A40:I40"/>
    <mergeCell ref="A41:G41"/>
    <mergeCell ref="B42:G42"/>
    <mergeCell ref="B43:G43"/>
    <mergeCell ref="B44:G44"/>
    <mergeCell ref="B45:G45"/>
    <mergeCell ref="A32:H32"/>
    <mergeCell ref="A35:I35"/>
    <mergeCell ref="A36:G36"/>
    <mergeCell ref="B37:G37"/>
    <mergeCell ref="B38:G38"/>
    <mergeCell ref="A39:G39"/>
    <mergeCell ref="B28:G28"/>
    <mergeCell ref="B29:G29"/>
    <mergeCell ref="B30:G30"/>
    <mergeCell ref="B31:G31"/>
    <mergeCell ref="A33:I34"/>
    <mergeCell ref="B21:G21"/>
    <mergeCell ref="H21:I21"/>
    <mergeCell ref="A22:I22"/>
    <mergeCell ref="A23:I23"/>
    <mergeCell ref="B24:G24"/>
    <mergeCell ref="B25:G25"/>
    <mergeCell ref="B19:G19"/>
    <mergeCell ref="H19:I19"/>
    <mergeCell ref="B20:G20"/>
    <mergeCell ref="H20:I20"/>
    <mergeCell ref="A16:I16"/>
    <mergeCell ref="B17:G17"/>
    <mergeCell ref="H17:I17"/>
    <mergeCell ref="B26:G26"/>
    <mergeCell ref="B27:G27"/>
    <mergeCell ref="A2:I2"/>
    <mergeCell ref="A3:I3"/>
    <mergeCell ref="A5:I5"/>
    <mergeCell ref="B6:G6"/>
    <mergeCell ref="H6:I6"/>
    <mergeCell ref="B7:G7"/>
    <mergeCell ref="H7:I7"/>
    <mergeCell ref="B18:G18"/>
    <mergeCell ref="H18:I18"/>
    <mergeCell ref="A14:B14"/>
    <mergeCell ref="C14:D14"/>
    <mergeCell ref="E14:I14"/>
    <mergeCell ref="B8:G8"/>
    <mergeCell ref="H8:I8"/>
    <mergeCell ref="B10:G10"/>
    <mergeCell ref="H10:I10"/>
    <mergeCell ref="A12:I12"/>
    <mergeCell ref="A13:B13"/>
    <mergeCell ref="C13:D13"/>
    <mergeCell ref="E13:I13"/>
    <mergeCell ref="B9:G9"/>
    <mergeCell ref="H9:I9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77"/>
  <sheetViews>
    <sheetView topLeftCell="A55" zoomScaleNormal="100" workbookViewId="0">
      <selection activeCell="M110" sqref="M110"/>
    </sheetView>
  </sheetViews>
  <sheetFormatPr defaultRowHeight="15" x14ac:dyDescent="0.25"/>
  <cols>
    <col min="7" max="7" width="18.28515625" customWidth="1"/>
    <col min="8" max="8" width="10.5703125" bestFit="1" customWidth="1"/>
    <col min="9" max="9" width="14.85546875" customWidth="1"/>
    <col min="10" max="10" width="10.5703125" bestFit="1" customWidth="1"/>
  </cols>
  <sheetData>
    <row r="2" spans="1:9" x14ac:dyDescent="0.25">
      <c r="A2" s="88" t="s">
        <v>139</v>
      </c>
      <c r="B2" s="88"/>
      <c r="C2" s="88"/>
      <c r="D2" s="88"/>
      <c r="E2" s="88"/>
      <c r="F2" s="88"/>
      <c r="G2" s="88"/>
      <c r="H2" s="88"/>
      <c r="I2" s="88"/>
    </row>
    <row r="3" spans="1:9" x14ac:dyDescent="0.25">
      <c r="A3" s="89" t="s">
        <v>0</v>
      </c>
      <c r="B3" s="89"/>
      <c r="C3" s="89"/>
      <c r="D3" s="89"/>
      <c r="E3" s="89"/>
      <c r="F3" s="89"/>
      <c r="G3" s="89"/>
      <c r="H3" s="89"/>
      <c r="I3" s="89"/>
    </row>
    <row r="4" spans="1:9" x14ac:dyDescent="0.25">
      <c r="A4" s="49"/>
      <c r="B4" s="49"/>
      <c r="C4" s="49"/>
      <c r="D4" s="49"/>
      <c r="E4" s="49"/>
      <c r="F4" s="49"/>
      <c r="G4" s="49"/>
      <c r="H4" s="49"/>
      <c r="I4" s="49"/>
    </row>
    <row r="5" spans="1:9" x14ac:dyDescent="0.25">
      <c r="A5" s="90" t="s">
        <v>1</v>
      </c>
      <c r="B5" s="90"/>
      <c r="C5" s="90"/>
      <c r="D5" s="90"/>
      <c r="E5" s="90"/>
      <c r="F5" s="90"/>
      <c r="G5" s="90"/>
      <c r="H5" s="90"/>
      <c r="I5" s="90"/>
    </row>
    <row r="6" spans="1:9" x14ac:dyDescent="0.25">
      <c r="A6" s="43" t="s">
        <v>2</v>
      </c>
      <c r="B6" s="91" t="s">
        <v>3</v>
      </c>
      <c r="C6" s="91"/>
      <c r="D6" s="91"/>
      <c r="E6" s="91"/>
      <c r="F6" s="91"/>
      <c r="G6" s="91"/>
      <c r="H6" s="92">
        <v>44229</v>
      </c>
      <c r="I6" s="93"/>
    </row>
    <row r="7" spans="1:9" x14ac:dyDescent="0.25">
      <c r="A7" s="43" t="s">
        <v>4</v>
      </c>
      <c r="B7" s="91" t="s">
        <v>5</v>
      </c>
      <c r="C7" s="91"/>
      <c r="D7" s="91"/>
      <c r="E7" s="91"/>
      <c r="F7" s="91"/>
      <c r="G7" s="91"/>
      <c r="H7" s="94" t="s">
        <v>6</v>
      </c>
      <c r="I7" s="93"/>
    </row>
    <row r="8" spans="1:9" x14ac:dyDescent="0.25">
      <c r="A8" s="43" t="s">
        <v>7</v>
      </c>
      <c r="B8" s="91" t="s">
        <v>8</v>
      </c>
      <c r="C8" s="91"/>
      <c r="D8" s="91"/>
      <c r="E8" s="91"/>
      <c r="F8" s="91"/>
      <c r="G8" s="91"/>
      <c r="H8" s="93" t="s">
        <v>184</v>
      </c>
      <c r="I8" s="93"/>
    </row>
    <row r="9" spans="1:9" x14ac:dyDescent="0.25">
      <c r="A9" s="71" t="s">
        <v>9</v>
      </c>
      <c r="B9" s="96" t="s">
        <v>151</v>
      </c>
      <c r="C9" s="97"/>
      <c r="D9" s="97"/>
      <c r="E9" s="97"/>
      <c r="F9" s="97"/>
      <c r="G9" s="98"/>
      <c r="H9" s="99" t="s">
        <v>153</v>
      </c>
      <c r="I9" s="100"/>
    </row>
    <row r="10" spans="1:9" x14ac:dyDescent="0.25">
      <c r="A10" s="43" t="s">
        <v>29</v>
      </c>
      <c r="B10" s="91" t="s">
        <v>10</v>
      </c>
      <c r="C10" s="91"/>
      <c r="D10" s="91"/>
      <c r="E10" s="91"/>
      <c r="F10" s="91"/>
      <c r="G10" s="91"/>
      <c r="H10" s="93">
        <v>12</v>
      </c>
      <c r="I10" s="93"/>
    </row>
    <row r="11" spans="1:9" x14ac:dyDescent="0.25">
      <c r="A11" s="42"/>
      <c r="B11" s="49"/>
      <c r="C11" s="49"/>
      <c r="D11" s="49"/>
      <c r="E11" s="49"/>
      <c r="F11" s="49"/>
      <c r="G11" s="49"/>
      <c r="H11" s="42"/>
      <c r="I11" s="42"/>
    </row>
    <row r="12" spans="1:9" x14ac:dyDescent="0.25">
      <c r="A12" s="90" t="s">
        <v>11</v>
      </c>
      <c r="B12" s="90"/>
      <c r="C12" s="90"/>
      <c r="D12" s="90"/>
      <c r="E12" s="90"/>
      <c r="F12" s="90"/>
      <c r="G12" s="90"/>
      <c r="H12" s="90"/>
      <c r="I12" s="90"/>
    </row>
    <row r="13" spans="1:9" ht="33.75" customHeight="1" x14ac:dyDescent="0.25">
      <c r="A13" s="93" t="s">
        <v>12</v>
      </c>
      <c r="B13" s="93"/>
      <c r="C13" s="93" t="s">
        <v>13</v>
      </c>
      <c r="D13" s="93"/>
      <c r="E13" s="95" t="s">
        <v>14</v>
      </c>
      <c r="F13" s="95"/>
      <c r="G13" s="95"/>
      <c r="H13" s="95"/>
      <c r="I13" s="95"/>
    </row>
    <row r="14" spans="1:9" x14ac:dyDescent="0.25">
      <c r="A14" s="94" t="s">
        <v>15</v>
      </c>
      <c r="B14" s="93"/>
      <c r="C14" s="93" t="s">
        <v>140</v>
      </c>
      <c r="D14" s="93"/>
      <c r="E14" s="93">
        <v>3</v>
      </c>
      <c r="F14" s="93"/>
      <c r="G14" s="93"/>
      <c r="H14" s="93"/>
      <c r="I14" s="93"/>
    </row>
    <row r="15" spans="1:9" x14ac:dyDescent="0.25">
      <c r="A15" s="42"/>
      <c r="B15" s="49"/>
      <c r="C15" s="49"/>
      <c r="D15" s="49"/>
      <c r="E15" s="49"/>
      <c r="F15" s="49"/>
      <c r="G15" s="49"/>
      <c r="H15" s="42"/>
      <c r="I15" s="42"/>
    </row>
    <row r="16" spans="1:9" x14ac:dyDescent="0.25">
      <c r="A16" s="90" t="s">
        <v>16</v>
      </c>
      <c r="B16" s="90"/>
      <c r="C16" s="90"/>
      <c r="D16" s="90"/>
      <c r="E16" s="90"/>
      <c r="F16" s="90"/>
      <c r="G16" s="90"/>
      <c r="H16" s="90"/>
      <c r="I16" s="90"/>
    </row>
    <row r="17" spans="1:9" x14ac:dyDescent="0.25">
      <c r="A17" s="43">
        <v>1</v>
      </c>
      <c r="B17" s="91" t="s">
        <v>17</v>
      </c>
      <c r="C17" s="91"/>
      <c r="D17" s="91"/>
      <c r="E17" s="91"/>
      <c r="F17" s="91"/>
      <c r="G17" s="91"/>
      <c r="H17" s="93" t="s">
        <v>171</v>
      </c>
      <c r="I17" s="93"/>
    </row>
    <row r="18" spans="1:9" x14ac:dyDescent="0.25">
      <c r="A18" s="43">
        <v>2</v>
      </c>
      <c r="B18" s="91" t="s">
        <v>18</v>
      </c>
      <c r="C18" s="91"/>
      <c r="D18" s="91"/>
      <c r="E18" s="91"/>
      <c r="F18" s="91"/>
      <c r="G18" s="91"/>
      <c r="H18" s="94" t="s">
        <v>170</v>
      </c>
      <c r="I18" s="93"/>
    </row>
    <row r="19" spans="1:9" x14ac:dyDescent="0.25">
      <c r="A19" s="43">
        <v>3</v>
      </c>
      <c r="B19" s="91" t="s">
        <v>19</v>
      </c>
      <c r="C19" s="91"/>
      <c r="D19" s="91"/>
      <c r="E19" s="91"/>
      <c r="F19" s="91"/>
      <c r="G19" s="91"/>
      <c r="H19" s="101">
        <v>2474.46</v>
      </c>
      <c r="I19" s="93"/>
    </row>
    <row r="20" spans="1:9" ht="51" customHeight="1" x14ac:dyDescent="0.25">
      <c r="A20" s="43">
        <v>4</v>
      </c>
      <c r="B20" s="91" t="s">
        <v>20</v>
      </c>
      <c r="C20" s="91"/>
      <c r="D20" s="91"/>
      <c r="E20" s="91"/>
      <c r="F20" s="91"/>
      <c r="G20" s="91"/>
      <c r="H20" s="95" t="s">
        <v>154</v>
      </c>
      <c r="I20" s="95"/>
    </row>
    <row r="21" spans="1:9" x14ac:dyDescent="0.25">
      <c r="A21" s="43">
        <v>5</v>
      </c>
      <c r="B21" s="91" t="s">
        <v>21</v>
      </c>
      <c r="C21" s="91"/>
      <c r="D21" s="91"/>
      <c r="E21" s="91"/>
      <c r="F21" s="91"/>
      <c r="G21" s="91"/>
      <c r="H21" s="106">
        <v>43831</v>
      </c>
      <c r="I21" s="106"/>
    </row>
    <row r="22" spans="1:9" x14ac:dyDescent="0.25">
      <c r="A22" s="88"/>
      <c r="B22" s="88"/>
      <c r="C22" s="88"/>
      <c r="D22" s="88"/>
      <c r="E22" s="88"/>
      <c r="F22" s="88"/>
      <c r="G22" s="88"/>
      <c r="H22" s="88"/>
      <c r="I22" s="88"/>
    </row>
    <row r="23" spans="1:9" x14ac:dyDescent="0.25">
      <c r="A23" s="107" t="s">
        <v>22</v>
      </c>
      <c r="B23" s="107"/>
      <c r="C23" s="107"/>
      <c r="D23" s="107"/>
      <c r="E23" s="107"/>
      <c r="F23" s="107"/>
      <c r="G23" s="107"/>
      <c r="H23" s="107"/>
      <c r="I23" s="107"/>
    </row>
    <row r="24" spans="1:9" x14ac:dyDescent="0.25">
      <c r="A24" s="44">
        <v>1</v>
      </c>
      <c r="B24" s="108" t="s">
        <v>23</v>
      </c>
      <c r="C24" s="108"/>
      <c r="D24" s="108"/>
      <c r="E24" s="108"/>
      <c r="F24" s="108"/>
      <c r="G24" s="108"/>
      <c r="H24" s="44" t="s">
        <v>24</v>
      </c>
      <c r="I24" s="44" t="s">
        <v>25</v>
      </c>
    </row>
    <row r="25" spans="1:9" x14ac:dyDescent="0.25">
      <c r="A25" s="44" t="s">
        <v>2</v>
      </c>
      <c r="B25" s="91" t="s">
        <v>156</v>
      </c>
      <c r="C25" s="91"/>
      <c r="D25" s="91"/>
      <c r="E25" s="91"/>
      <c r="F25" s="91"/>
      <c r="G25" s="91"/>
      <c r="H25" s="46"/>
      <c r="I25" s="50">
        <f>H19</f>
        <v>2474.46</v>
      </c>
    </row>
    <row r="26" spans="1:9" x14ac:dyDescent="0.25">
      <c r="A26" s="44" t="s">
        <v>4</v>
      </c>
      <c r="B26" s="91" t="s">
        <v>26</v>
      </c>
      <c r="C26" s="91"/>
      <c r="D26" s="91"/>
      <c r="E26" s="91"/>
      <c r="F26" s="91"/>
      <c r="G26" s="91"/>
      <c r="H26" s="7"/>
      <c r="I26" s="6">
        <v>0</v>
      </c>
    </row>
    <row r="27" spans="1:9" x14ac:dyDescent="0.25">
      <c r="A27" s="44" t="s">
        <v>7</v>
      </c>
      <c r="B27" s="91" t="s">
        <v>27</v>
      </c>
      <c r="C27" s="91"/>
      <c r="D27" s="91"/>
      <c r="E27" s="91"/>
      <c r="F27" s="91"/>
      <c r="G27" s="91"/>
      <c r="H27" s="7"/>
      <c r="I27" s="6">
        <f>H27*I25</f>
        <v>0</v>
      </c>
    </row>
    <row r="28" spans="1:9" x14ac:dyDescent="0.25">
      <c r="A28" s="44" t="s">
        <v>9</v>
      </c>
      <c r="B28" s="91" t="s">
        <v>28</v>
      </c>
      <c r="C28" s="91"/>
      <c r="D28" s="91"/>
      <c r="E28" s="91"/>
      <c r="F28" s="91"/>
      <c r="G28" s="91"/>
      <c r="H28" s="7"/>
      <c r="I28" s="6">
        <v>0</v>
      </c>
    </row>
    <row r="29" spans="1:9" x14ac:dyDescent="0.25">
      <c r="A29" s="44" t="s">
        <v>29</v>
      </c>
      <c r="B29" s="91" t="s">
        <v>30</v>
      </c>
      <c r="C29" s="91"/>
      <c r="D29" s="91"/>
      <c r="E29" s="91"/>
      <c r="F29" s="91"/>
      <c r="G29" s="91"/>
      <c r="H29" s="8"/>
      <c r="I29" s="6">
        <v>0</v>
      </c>
    </row>
    <row r="30" spans="1:9" x14ac:dyDescent="0.25">
      <c r="A30" s="44" t="s">
        <v>31</v>
      </c>
      <c r="B30" s="91" t="s">
        <v>32</v>
      </c>
      <c r="C30" s="91"/>
      <c r="D30" s="91"/>
      <c r="E30" s="91"/>
      <c r="F30" s="91"/>
      <c r="G30" s="91"/>
      <c r="H30" s="8"/>
      <c r="I30" s="6">
        <v>0</v>
      </c>
    </row>
    <row r="31" spans="1:9" x14ac:dyDescent="0.25">
      <c r="A31" s="44" t="s">
        <v>33</v>
      </c>
      <c r="B31" s="91" t="s">
        <v>34</v>
      </c>
      <c r="C31" s="91"/>
      <c r="D31" s="91"/>
      <c r="E31" s="91"/>
      <c r="F31" s="91"/>
      <c r="G31" s="91"/>
      <c r="H31" s="7"/>
      <c r="I31" s="6">
        <v>0</v>
      </c>
    </row>
    <row r="32" spans="1:9" x14ac:dyDescent="0.25">
      <c r="A32" s="108" t="s">
        <v>35</v>
      </c>
      <c r="B32" s="108"/>
      <c r="C32" s="108"/>
      <c r="D32" s="108"/>
      <c r="E32" s="108"/>
      <c r="F32" s="108"/>
      <c r="G32" s="108"/>
      <c r="H32" s="108"/>
      <c r="I32" s="56">
        <f>SUM(I25:I31)</f>
        <v>2474.46</v>
      </c>
    </row>
    <row r="33" spans="1:9" ht="15.75" customHeight="1" x14ac:dyDescent="0.25">
      <c r="A33" s="163"/>
      <c r="B33" s="163"/>
      <c r="C33" s="163"/>
      <c r="D33" s="163"/>
      <c r="E33" s="163"/>
      <c r="F33" s="163"/>
      <c r="G33" s="163"/>
      <c r="H33" s="163"/>
      <c r="I33" s="163"/>
    </row>
    <row r="34" spans="1:9" ht="12.75" customHeight="1" x14ac:dyDescent="0.25">
      <c r="A34" s="164"/>
      <c r="B34" s="164"/>
      <c r="C34" s="164"/>
      <c r="D34" s="164"/>
      <c r="E34" s="164"/>
      <c r="F34" s="164"/>
      <c r="G34" s="164"/>
      <c r="H34" s="164"/>
      <c r="I34" s="164"/>
    </row>
    <row r="35" spans="1:9" x14ac:dyDescent="0.25">
      <c r="A35" s="107" t="s">
        <v>36</v>
      </c>
      <c r="B35" s="107"/>
      <c r="C35" s="107"/>
      <c r="D35" s="107"/>
      <c r="E35" s="107"/>
      <c r="F35" s="107"/>
      <c r="G35" s="107"/>
      <c r="H35" s="107"/>
      <c r="I35" s="107"/>
    </row>
    <row r="36" spans="1:9" x14ac:dyDescent="0.25">
      <c r="A36" s="108" t="s">
        <v>37</v>
      </c>
      <c r="B36" s="108"/>
      <c r="C36" s="108"/>
      <c r="D36" s="108"/>
      <c r="E36" s="108"/>
      <c r="F36" s="108"/>
      <c r="G36" s="108"/>
      <c r="H36" s="44" t="s">
        <v>24</v>
      </c>
      <c r="I36" s="44" t="s">
        <v>25</v>
      </c>
    </row>
    <row r="37" spans="1:9" x14ac:dyDescent="0.25">
      <c r="A37" s="44" t="s">
        <v>2</v>
      </c>
      <c r="B37" s="91" t="s">
        <v>38</v>
      </c>
      <c r="C37" s="91"/>
      <c r="D37" s="91"/>
      <c r="E37" s="91"/>
      <c r="F37" s="91"/>
      <c r="G37" s="91"/>
      <c r="H37" s="12">
        <v>8.3299999999999999E-2</v>
      </c>
      <c r="I37" s="50">
        <f>$I$32*H37</f>
        <v>206.12251800000001</v>
      </c>
    </row>
    <row r="38" spans="1:9" x14ac:dyDescent="0.25">
      <c r="A38" s="47" t="s">
        <v>4</v>
      </c>
      <c r="B38" s="112" t="s">
        <v>39</v>
      </c>
      <c r="C38" s="112"/>
      <c r="D38" s="112"/>
      <c r="E38" s="112"/>
      <c r="F38" s="112"/>
      <c r="G38" s="112"/>
      <c r="H38" s="14">
        <v>0.1111</v>
      </c>
      <c r="I38" s="50">
        <f>$I$32*H38</f>
        <v>274.91250600000001</v>
      </c>
    </row>
    <row r="39" spans="1:9" x14ac:dyDescent="0.25">
      <c r="A39" s="108" t="s">
        <v>40</v>
      </c>
      <c r="B39" s="108"/>
      <c r="C39" s="108"/>
      <c r="D39" s="108"/>
      <c r="E39" s="108"/>
      <c r="F39" s="108"/>
      <c r="G39" s="108"/>
      <c r="H39" s="15">
        <f>TRUNC(SUM(H37:H38),4)</f>
        <v>0.19439999999999999</v>
      </c>
      <c r="I39" s="56">
        <f>TRUNC(SUM(I37:I38),2)</f>
        <v>481.03</v>
      </c>
    </row>
    <row r="40" spans="1:9" x14ac:dyDescent="0.25">
      <c r="A40" s="109"/>
      <c r="B40" s="110"/>
      <c r="C40" s="110"/>
      <c r="D40" s="110"/>
      <c r="E40" s="110"/>
      <c r="F40" s="110"/>
      <c r="G40" s="110"/>
      <c r="H40" s="110"/>
      <c r="I40" s="110"/>
    </row>
    <row r="41" spans="1:9" x14ac:dyDescent="0.25">
      <c r="A41" s="108" t="s">
        <v>41</v>
      </c>
      <c r="B41" s="108"/>
      <c r="C41" s="108"/>
      <c r="D41" s="108"/>
      <c r="E41" s="108"/>
      <c r="F41" s="108"/>
      <c r="G41" s="108"/>
      <c r="H41" s="44" t="s">
        <v>24</v>
      </c>
      <c r="I41" s="44" t="s">
        <v>25</v>
      </c>
    </row>
    <row r="42" spans="1:9" x14ac:dyDescent="0.25">
      <c r="A42" s="44" t="s">
        <v>2</v>
      </c>
      <c r="B42" s="91" t="s">
        <v>42</v>
      </c>
      <c r="C42" s="91"/>
      <c r="D42" s="91"/>
      <c r="E42" s="91"/>
      <c r="F42" s="91"/>
      <c r="G42" s="91"/>
      <c r="H42" s="12">
        <v>0.2</v>
      </c>
      <c r="I42" s="50">
        <f t="shared" ref="I42:I49" si="0">H42*$I$32</f>
        <v>494.89200000000005</v>
      </c>
    </row>
    <row r="43" spans="1:9" x14ac:dyDescent="0.25">
      <c r="A43" s="44" t="s">
        <v>4</v>
      </c>
      <c r="B43" s="91" t="s">
        <v>43</v>
      </c>
      <c r="C43" s="91"/>
      <c r="D43" s="91"/>
      <c r="E43" s="91"/>
      <c r="F43" s="91"/>
      <c r="G43" s="91"/>
      <c r="H43" s="12">
        <v>2.5000000000000001E-2</v>
      </c>
      <c r="I43" s="50">
        <f t="shared" si="0"/>
        <v>61.861500000000007</v>
      </c>
    </row>
    <row r="44" spans="1:9" x14ac:dyDescent="0.25">
      <c r="A44" s="47" t="s">
        <v>7</v>
      </c>
      <c r="B44" s="111" t="s">
        <v>44</v>
      </c>
      <c r="C44" s="111"/>
      <c r="D44" s="111"/>
      <c r="E44" s="111"/>
      <c r="F44" s="111"/>
      <c r="G44" s="111"/>
      <c r="H44" s="16">
        <v>0</v>
      </c>
      <c r="I44" s="50">
        <f t="shared" si="0"/>
        <v>0</v>
      </c>
    </row>
    <row r="45" spans="1:9" x14ac:dyDescent="0.25">
      <c r="A45" s="44" t="s">
        <v>9</v>
      </c>
      <c r="B45" s="91" t="s">
        <v>45</v>
      </c>
      <c r="C45" s="91"/>
      <c r="D45" s="91"/>
      <c r="E45" s="91"/>
      <c r="F45" s="91"/>
      <c r="G45" s="91"/>
      <c r="H45" s="12">
        <v>1.4999999999999999E-2</v>
      </c>
      <c r="I45" s="50">
        <f t="shared" si="0"/>
        <v>37.116900000000001</v>
      </c>
    </row>
    <row r="46" spans="1:9" x14ac:dyDescent="0.25">
      <c r="A46" s="44" t="s">
        <v>29</v>
      </c>
      <c r="B46" s="91" t="s">
        <v>46</v>
      </c>
      <c r="C46" s="91"/>
      <c r="D46" s="91"/>
      <c r="E46" s="91"/>
      <c r="F46" s="91"/>
      <c r="G46" s="91"/>
      <c r="H46" s="12">
        <v>0.01</v>
      </c>
      <c r="I46" s="50">
        <f t="shared" si="0"/>
        <v>24.744600000000002</v>
      </c>
    </row>
    <row r="47" spans="1:9" x14ac:dyDescent="0.25">
      <c r="A47" s="44" t="s">
        <v>31</v>
      </c>
      <c r="B47" s="91" t="s">
        <v>47</v>
      </c>
      <c r="C47" s="91"/>
      <c r="D47" s="91"/>
      <c r="E47" s="91"/>
      <c r="F47" s="91"/>
      <c r="G47" s="91"/>
      <c r="H47" s="12">
        <v>6.0000000000000001E-3</v>
      </c>
      <c r="I47" s="50">
        <f t="shared" si="0"/>
        <v>14.84676</v>
      </c>
    </row>
    <row r="48" spans="1:9" x14ac:dyDescent="0.25">
      <c r="A48" s="44" t="s">
        <v>33</v>
      </c>
      <c r="B48" s="91" t="s">
        <v>48</v>
      </c>
      <c r="C48" s="91"/>
      <c r="D48" s="91"/>
      <c r="E48" s="91"/>
      <c r="F48" s="91"/>
      <c r="G48" s="91"/>
      <c r="H48" s="12">
        <v>2E-3</v>
      </c>
      <c r="I48" s="50">
        <f t="shared" si="0"/>
        <v>4.9489200000000002</v>
      </c>
    </row>
    <row r="49" spans="1:14" x14ac:dyDescent="0.25">
      <c r="A49" s="44" t="s">
        <v>49</v>
      </c>
      <c r="B49" s="91" t="s">
        <v>50</v>
      </c>
      <c r="C49" s="91"/>
      <c r="D49" s="91"/>
      <c r="E49" s="91"/>
      <c r="F49" s="91"/>
      <c r="G49" s="91"/>
      <c r="H49" s="12">
        <v>0.08</v>
      </c>
      <c r="I49" s="50">
        <f t="shared" si="0"/>
        <v>197.95680000000002</v>
      </c>
    </row>
    <row r="50" spans="1:14" x14ac:dyDescent="0.25">
      <c r="A50" s="108" t="s">
        <v>51</v>
      </c>
      <c r="B50" s="108"/>
      <c r="C50" s="108"/>
      <c r="D50" s="108"/>
      <c r="E50" s="108"/>
      <c r="F50" s="108"/>
      <c r="G50" s="108"/>
      <c r="H50" s="15">
        <f>SUM(H42:H49)</f>
        <v>0.33800000000000002</v>
      </c>
      <c r="I50" s="56">
        <f>TRUNC(SUM(I42:I49),2)</f>
        <v>836.36</v>
      </c>
    </row>
    <row r="51" spans="1:14" x14ac:dyDescent="0.25">
      <c r="A51" s="118"/>
      <c r="B51" s="118"/>
      <c r="C51" s="118"/>
      <c r="D51" s="118"/>
      <c r="E51" s="118"/>
      <c r="F51" s="118"/>
      <c r="G51" s="118"/>
      <c r="H51" s="118"/>
      <c r="I51" s="119"/>
    </row>
    <row r="52" spans="1:14" x14ac:dyDescent="0.25">
      <c r="A52" s="108" t="s">
        <v>52</v>
      </c>
      <c r="B52" s="108"/>
      <c r="C52" s="108"/>
      <c r="D52" s="108"/>
      <c r="E52" s="108"/>
      <c r="F52" s="108"/>
      <c r="G52" s="108"/>
      <c r="H52" s="15"/>
      <c r="I52" s="44" t="s">
        <v>25</v>
      </c>
      <c r="K52" s="85" t="s">
        <v>176</v>
      </c>
      <c r="L52" s="85"/>
      <c r="M52" s="85"/>
      <c r="N52" s="85"/>
    </row>
    <row r="53" spans="1:14" ht="75" x14ac:dyDescent="0.25">
      <c r="A53" s="44" t="s">
        <v>2</v>
      </c>
      <c r="B53" s="113" t="s">
        <v>185</v>
      </c>
      <c r="C53" s="114"/>
      <c r="D53" s="114"/>
      <c r="E53" s="114"/>
      <c r="F53" s="114"/>
      <c r="G53" s="114"/>
      <c r="H53" s="60">
        <v>0</v>
      </c>
      <c r="I53" s="61">
        <v>0</v>
      </c>
      <c r="K53" s="86" t="s">
        <v>177</v>
      </c>
      <c r="L53" s="86" t="s">
        <v>178</v>
      </c>
      <c r="M53" s="86" t="s">
        <v>179</v>
      </c>
      <c r="N53" s="87" t="s">
        <v>180</v>
      </c>
    </row>
    <row r="54" spans="1:14" x14ac:dyDescent="0.25">
      <c r="A54" s="44" t="s">
        <v>4</v>
      </c>
      <c r="B54" s="113" t="s">
        <v>163</v>
      </c>
      <c r="C54" s="114"/>
      <c r="D54" s="114"/>
      <c r="E54" s="114"/>
      <c r="F54" s="114"/>
      <c r="G54" s="114"/>
      <c r="H54" s="51">
        <v>33.619999999999997</v>
      </c>
      <c r="I54" s="55">
        <f>(H54*22)</f>
        <v>739.64</v>
      </c>
      <c r="J54" s="53"/>
      <c r="K54" s="83">
        <v>5.5</v>
      </c>
      <c r="L54" s="80">
        <v>2</v>
      </c>
      <c r="M54" s="80">
        <v>22</v>
      </c>
      <c r="N54" s="84">
        <v>0.06</v>
      </c>
    </row>
    <row r="55" spans="1:14" x14ac:dyDescent="0.25">
      <c r="A55" s="74" t="s">
        <v>7</v>
      </c>
      <c r="B55" s="115" t="s">
        <v>186</v>
      </c>
      <c r="C55" s="116"/>
      <c r="D55" s="116"/>
      <c r="E55" s="116"/>
      <c r="F55" s="116"/>
      <c r="G55" s="117"/>
      <c r="H55" s="76" t="s">
        <v>54</v>
      </c>
      <c r="I55" s="51">
        <v>0</v>
      </c>
      <c r="J55" s="53"/>
      <c r="K55" s="140" t="s">
        <v>181</v>
      </c>
      <c r="L55" s="141"/>
      <c r="M55" s="141"/>
      <c r="N55" s="142"/>
    </row>
    <row r="56" spans="1:14" x14ac:dyDescent="0.25">
      <c r="A56" s="74" t="s">
        <v>9</v>
      </c>
      <c r="B56" s="115" t="s">
        <v>187</v>
      </c>
      <c r="C56" s="116"/>
      <c r="D56" s="116"/>
      <c r="E56" s="116"/>
      <c r="F56" s="116"/>
      <c r="G56" s="117"/>
      <c r="H56" s="81" t="s">
        <v>54</v>
      </c>
      <c r="I56" s="51">
        <v>0</v>
      </c>
      <c r="J56" s="53"/>
      <c r="K56" s="140" t="s">
        <v>182</v>
      </c>
      <c r="L56" s="143"/>
      <c r="M56" s="143"/>
      <c r="N56" s="144"/>
    </row>
    <row r="57" spans="1:14" x14ac:dyDescent="0.25">
      <c r="A57" s="44" t="s">
        <v>29</v>
      </c>
      <c r="B57" s="115" t="s">
        <v>188</v>
      </c>
      <c r="C57" s="116"/>
      <c r="D57" s="116"/>
      <c r="E57" s="116"/>
      <c r="F57" s="116"/>
      <c r="G57" s="117"/>
      <c r="H57" s="51" t="s">
        <v>54</v>
      </c>
      <c r="I57" s="55">
        <v>0</v>
      </c>
      <c r="K57" s="145" t="s">
        <v>183</v>
      </c>
      <c r="L57" s="146"/>
      <c r="M57" s="146"/>
      <c r="N57" s="147"/>
    </row>
    <row r="58" spans="1:14" x14ac:dyDescent="0.25">
      <c r="A58" s="108" t="s">
        <v>57</v>
      </c>
      <c r="B58" s="108"/>
      <c r="C58" s="108"/>
      <c r="D58" s="108"/>
      <c r="E58" s="108"/>
      <c r="F58" s="108"/>
      <c r="G58" s="108"/>
      <c r="H58" s="108"/>
      <c r="I58" s="56">
        <f>SUM(I53:I57)</f>
        <v>739.64</v>
      </c>
    </row>
    <row r="59" spans="1:14" ht="57.75" customHeight="1" x14ac:dyDescent="0.25">
      <c r="A59" s="160" t="s">
        <v>190</v>
      </c>
      <c r="B59" s="161"/>
      <c r="C59" s="161"/>
      <c r="D59" s="161"/>
      <c r="E59" s="161"/>
      <c r="F59" s="161"/>
      <c r="G59" s="161"/>
      <c r="H59" s="161"/>
      <c r="I59" s="162"/>
    </row>
    <row r="60" spans="1:14" ht="36.75" customHeight="1" x14ac:dyDescent="0.25">
      <c r="A60" s="160" t="s">
        <v>189</v>
      </c>
      <c r="B60" s="161"/>
      <c r="C60" s="161"/>
      <c r="D60" s="161"/>
      <c r="E60" s="161"/>
      <c r="F60" s="161"/>
      <c r="G60" s="161"/>
      <c r="H60" s="161"/>
      <c r="I60" s="162"/>
    </row>
    <row r="61" spans="1:14" x14ac:dyDescent="0.25">
      <c r="A61" s="124" t="s">
        <v>58</v>
      </c>
      <c r="B61" s="124"/>
      <c r="C61" s="124"/>
      <c r="D61" s="124"/>
      <c r="E61" s="124"/>
      <c r="F61" s="124"/>
      <c r="G61" s="124"/>
      <c r="H61" s="124"/>
      <c r="I61" s="124"/>
    </row>
    <row r="62" spans="1:14" x14ac:dyDescent="0.25">
      <c r="A62" s="108" t="s">
        <v>59</v>
      </c>
      <c r="B62" s="108"/>
      <c r="C62" s="108"/>
      <c r="D62" s="108"/>
      <c r="E62" s="108"/>
      <c r="F62" s="108"/>
      <c r="G62" s="108"/>
      <c r="H62" s="108"/>
      <c r="I62" s="44" t="s">
        <v>25</v>
      </c>
    </row>
    <row r="63" spans="1:14" x14ac:dyDescent="0.25">
      <c r="A63" s="44" t="s">
        <v>60</v>
      </c>
      <c r="B63" s="93" t="s">
        <v>61</v>
      </c>
      <c r="C63" s="93"/>
      <c r="D63" s="93"/>
      <c r="E63" s="93"/>
      <c r="F63" s="93"/>
      <c r="G63" s="93"/>
      <c r="H63" s="93"/>
      <c r="I63" s="50">
        <f>I39</f>
        <v>481.03</v>
      </c>
    </row>
    <row r="64" spans="1:14" x14ac:dyDescent="0.25">
      <c r="A64" s="44" t="s">
        <v>62</v>
      </c>
      <c r="B64" s="93" t="s">
        <v>63</v>
      </c>
      <c r="C64" s="93"/>
      <c r="D64" s="93"/>
      <c r="E64" s="93"/>
      <c r="F64" s="93"/>
      <c r="G64" s="93"/>
      <c r="H64" s="93"/>
      <c r="I64" s="50">
        <f>I50</f>
        <v>836.36</v>
      </c>
    </row>
    <row r="65" spans="1:9" x14ac:dyDescent="0.25">
      <c r="A65" s="44" t="s">
        <v>64</v>
      </c>
      <c r="B65" s="93" t="s">
        <v>65</v>
      </c>
      <c r="C65" s="93"/>
      <c r="D65" s="93"/>
      <c r="E65" s="93"/>
      <c r="F65" s="93"/>
      <c r="G65" s="93"/>
      <c r="H65" s="93"/>
      <c r="I65" s="50">
        <f>I58</f>
        <v>739.64</v>
      </c>
    </row>
    <row r="66" spans="1:9" x14ac:dyDescent="0.25">
      <c r="A66" s="108" t="s">
        <v>66</v>
      </c>
      <c r="B66" s="108"/>
      <c r="C66" s="108"/>
      <c r="D66" s="108"/>
      <c r="E66" s="108"/>
      <c r="F66" s="108"/>
      <c r="G66" s="108"/>
      <c r="H66" s="108"/>
      <c r="I66" s="56">
        <f>SUM(I63:I65)</f>
        <v>2057.0299999999997</v>
      </c>
    </row>
    <row r="67" spans="1:9" x14ac:dyDescent="0.25">
      <c r="A67" s="120"/>
      <c r="B67" s="121"/>
      <c r="C67" s="121"/>
      <c r="D67" s="121"/>
      <c r="E67" s="121"/>
      <c r="F67" s="121"/>
      <c r="G67" s="121"/>
      <c r="H67" s="121"/>
      <c r="I67" s="121"/>
    </row>
    <row r="68" spans="1:9" x14ac:dyDescent="0.25">
      <c r="A68" s="107" t="s">
        <v>67</v>
      </c>
      <c r="B68" s="107"/>
      <c r="C68" s="107"/>
      <c r="D68" s="107"/>
      <c r="E68" s="107"/>
      <c r="F68" s="107"/>
      <c r="G68" s="107"/>
      <c r="H68" s="107"/>
      <c r="I68" s="107"/>
    </row>
    <row r="69" spans="1:9" x14ac:dyDescent="0.25">
      <c r="A69" s="44">
        <v>3</v>
      </c>
      <c r="B69" s="108" t="s">
        <v>68</v>
      </c>
      <c r="C69" s="108"/>
      <c r="D69" s="108"/>
      <c r="E69" s="108"/>
      <c r="F69" s="108"/>
      <c r="G69" s="108"/>
      <c r="H69" s="44" t="s">
        <v>24</v>
      </c>
      <c r="I69" s="44" t="s">
        <v>25</v>
      </c>
    </row>
    <row r="70" spans="1:9" x14ac:dyDescent="0.25">
      <c r="A70" s="47" t="s">
        <v>2</v>
      </c>
      <c r="B70" s="111" t="s">
        <v>164</v>
      </c>
      <c r="C70" s="111"/>
      <c r="D70" s="111"/>
      <c r="E70" s="111"/>
      <c r="F70" s="111"/>
      <c r="G70" s="111"/>
      <c r="H70" s="14">
        <v>4.1999999999999997E-3</v>
      </c>
      <c r="I70" s="57">
        <f>$I$32*H70</f>
        <v>10.392731999999999</v>
      </c>
    </row>
    <row r="71" spans="1:9" x14ac:dyDescent="0.25">
      <c r="A71" s="47" t="s">
        <v>4</v>
      </c>
      <c r="B71" s="111" t="s">
        <v>69</v>
      </c>
      <c r="C71" s="111"/>
      <c r="D71" s="111"/>
      <c r="E71" s="111"/>
      <c r="F71" s="111"/>
      <c r="G71" s="111"/>
      <c r="H71" s="17">
        <f>H70*H50</f>
        <v>1.4196E-3</v>
      </c>
      <c r="I71" s="57">
        <f t="shared" ref="I71:I74" si="1">$I$32*H71</f>
        <v>3.5127434160000002</v>
      </c>
    </row>
    <row r="72" spans="1:9" x14ac:dyDescent="0.25">
      <c r="A72" s="47" t="s">
        <v>7</v>
      </c>
      <c r="B72" s="111" t="s">
        <v>70</v>
      </c>
      <c r="C72" s="111"/>
      <c r="D72" s="111"/>
      <c r="E72" s="111"/>
      <c r="F72" s="111"/>
      <c r="G72" s="111"/>
      <c r="H72" s="16">
        <v>2.5000000000000001E-2</v>
      </c>
      <c r="I72" s="57">
        <f t="shared" si="1"/>
        <v>61.861500000000007</v>
      </c>
    </row>
    <row r="73" spans="1:9" x14ac:dyDescent="0.25">
      <c r="A73" s="47" t="s">
        <v>9</v>
      </c>
      <c r="B73" s="111" t="s">
        <v>165</v>
      </c>
      <c r="C73" s="111"/>
      <c r="D73" s="111"/>
      <c r="E73" s="111"/>
      <c r="F73" s="111"/>
      <c r="G73" s="111"/>
      <c r="H73" s="14">
        <v>1.9400000000000001E-2</v>
      </c>
      <c r="I73" s="57">
        <f t="shared" si="1"/>
        <v>48.004524000000004</v>
      </c>
    </row>
    <row r="74" spans="1:9" x14ac:dyDescent="0.25">
      <c r="A74" s="47" t="s">
        <v>29</v>
      </c>
      <c r="B74" s="111" t="s">
        <v>71</v>
      </c>
      <c r="C74" s="111"/>
      <c r="D74" s="111"/>
      <c r="E74" s="111"/>
      <c r="F74" s="111"/>
      <c r="G74" s="111"/>
      <c r="H74" s="14">
        <f>H73*H50</f>
        <v>6.5572000000000009E-3</v>
      </c>
      <c r="I74" s="57">
        <f t="shared" si="1"/>
        <v>16.225529112000004</v>
      </c>
    </row>
    <row r="75" spans="1:9" x14ac:dyDescent="0.25">
      <c r="A75" s="47" t="s">
        <v>31</v>
      </c>
      <c r="B75" s="111" t="s">
        <v>72</v>
      </c>
      <c r="C75" s="111"/>
      <c r="D75" s="111"/>
      <c r="E75" s="111"/>
      <c r="F75" s="111"/>
      <c r="G75" s="111"/>
      <c r="H75" s="16">
        <v>2.5000000000000001E-2</v>
      </c>
      <c r="I75" s="57">
        <f>$I$32*H75</f>
        <v>61.861500000000007</v>
      </c>
    </row>
    <row r="76" spans="1:9" x14ac:dyDescent="0.25">
      <c r="A76" s="127" t="s">
        <v>73</v>
      </c>
      <c r="B76" s="127"/>
      <c r="C76" s="127"/>
      <c r="D76" s="127"/>
      <c r="E76" s="127"/>
      <c r="F76" s="127"/>
      <c r="G76" s="127"/>
      <c r="H76" s="18">
        <f>TRUNC(SUM(H70:H75),4)</f>
        <v>8.1500000000000003E-2</v>
      </c>
      <c r="I76" s="58">
        <f>SUM(I70:I75)</f>
        <v>201.85852852800002</v>
      </c>
    </row>
    <row r="77" spans="1:9" x14ac:dyDescent="0.25">
      <c r="A77" s="125" t="s">
        <v>166</v>
      </c>
      <c r="B77" s="126"/>
      <c r="C77" s="126"/>
      <c r="D77" s="126"/>
      <c r="E77" s="126"/>
      <c r="F77" s="126"/>
      <c r="G77" s="126"/>
      <c r="H77" s="126"/>
      <c r="I77" s="126"/>
    </row>
    <row r="78" spans="1:9" x14ac:dyDescent="0.25">
      <c r="A78" s="107" t="s">
        <v>74</v>
      </c>
      <c r="B78" s="107"/>
      <c r="C78" s="107"/>
      <c r="D78" s="107"/>
      <c r="E78" s="107"/>
      <c r="F78" s="107"/>
      <c r="G78" s="107"/>
      <c r="H78" s="107"/>
      <c r="I78" s="107"/>
    </row>
    <row r="79" spans="1:9" x14ac:dyDescent="0.25">
      <c r="A79" s="108" t="s">
        <v>75</v>
      </c>
      <c r="B79" s="108"/>
      <c r="C79" s="108"/>
      <c r="D79" s="108"/>
      <c r="E79" s="108"/>
      <c r="F79" s="108"/>
      <c r="G79" s="108"/>
      <c r="H79" s="44" t="s">
        <v>24</v>
      </c>
      <c r="I79" s="44" t="s">
        <v>25</v>
      </c>
    </row>
    <row r="80" spans="1:9" x14ac:dyDescent="0.25">
      <c r="A80" s="47" t="s">
        <v>2</v>
      </c>
      <c r="B80" s="111" t="s">
        <v>76</v>
      </c>
      <c r="C80" s="111"/>
      <c r="D80" s="111"/>
      <c r="E80" s="111"/>
      <c r="F80" s="111"/>
      <c r="G80" s="111"/>
      <c r="H80" s="14">
        <v>6.8999999999999999E-3</v>
      </c>
      <c r="I80" s="57">
        <f>$I$32*H80</f>
        <v>17.073774</v>
      </c>
    </row>
    <row r="81" spans="1:9" x14ac:dyDescent="0.25">
      <c r="A81" s="47" t="s">
        <v>4</v>
      </c>
      <c r="B81" s="111" t="s">
        <v>77</v>
      </c>
      <c r="C81" s="111"/>
      <c r="D81" s="111"/>
      <c r="E81" s="111"/>
      <c r="F81" s="111"/>
      <c r="G81" s="111"/>
      <c r="H81" s="14">
        <v>2.8E-3</v>
      </c>
      <c r="I81" s="57">
        <f t="shared" ref="I81:I85" si="2">$I$32*H81</f>
        <v>6.9284879999999998</v>
      </c>
    </row>
    <row r="82" spans="1:9" x14ac:dyDescent="0.25">
      <c r="A82" s="47" t="s">
        <v>7</v>
      </c>
      <c r="B82" s="111" t="s">
        <v>78</v>
      </c>
      <c r="C82" s="111"/>
      <c r="D82" s="111"/>
      <c r="E82" s="111"/>
      <c r="F82" s="111"/>
      <c r="G82" s="111"/>
      <c r="H82" s="14">
        <v>4.0000000000000002E-4</v>
      </c>
      <c r="I82" s="57">
        <f t="shared" si="2"/>
        <v>0.98978400000000011</v>
      </c>
    </row>
    <row r="83" spans="1:9" x14ac:dyDescent="0.25">
      <c r="A83" s="47" t="s">
        <v>9</v>
      </c>
      <c r="B83" s="111" t="s">
        <v>79</v>
      </c>
      <c r="C83" s="111"/>
      <c r="D83" s="111"/>
      <c r="E83" s="111"/>
      <c r="F83" s="111"/>
      <c r="G83" s="111"/>
      <c r="H83" s="14">
        <v>2.7000000000000001E-3</v>
      </c>
      <c r="I83" s="57">
        <f t="shared" si="2"/>
        <v>6.6810420000000006</v>
      </c>
    </row>
    <row r="84" spans="1:9" x14ac:dyDescent="0.25">
      <c r="A84" s="47" t="s">
        <v>29</v>
      </c>
      <c r="B84" s="111" t="s">
        <v>80</v>
      </c>
      <c r="C84" s="111"/>
      <c r="D84" s="111"/>
      <c r="E84" s="111"/>
      <c r="F84" s="111"/>
      <c r="G84" s="111"/>
      <c r="H84" s="14">
        <v>2.9999999999999997E-4</v>
      </c>
      <c r="I84" s="57">
        <f t="shared" si="2"/>
        <v>0.74233799999999994</v>
      </c>
    </row>
    <row r="85" spans="1:9" x14ac:dyDescent="0.25">
      <c r="A85" s="47" t="s">
        <v>31</v>
      </c>
      <c r="B85" s="111" t="s">
        <v>34</v>
      </c>
      <c r="C85" s="111"/>
      <c r="D85" s="111"/>
      <c r="E85" s="111"/>
      <c r="F85" s="111"/>
      <c r="G85" s="111"/>
      <c r="H85" s="14">
        <v>0</v>
      </c>
      <c r="I85" s="57">
        <f t="shared" si="2"/>
        <v>0</v>
      </c>
    </row>
    <row r="86" spans="1:9" x14ac:dyDescent="0.25">
      <c r="A86" s="127" t="s">
        <v>81</v>
      </c>
      <c r="B86" s="127"/>
      <c r="C86" s="127"/>
      <c r="D86" s="127"/>
      <c r="E86" s="127"/>
      <c r="F86" s="127"/>
      <c r="G86" s="127"/>
      <c r="H86" s="18">
        <f>TRUNC(SUM(H80:H85),4)</f>
        <v>1.3100000000000001E-2</v>
      </c>
      <c r="I86" s="58">
        <f>TRUNC(SUM(I80:I85),2)</f>
        <v>32.409999999999997</v>
      </c>
    </row>
    <row r="87" spans="1:9" x14ac:dyDescent="0.25">
      <c r="A87" s="125" t="s">
        <v>166</v>
      </c>
      <c r="B87" s="126"/>
      <c r="C87" s="126"/>
      <c r="D87" s="126"/>
      <c r="E87" s="126"/>
      <c r="F87" s="126"/>
      <c r="G87" s="126"/>
      <c r="H87" s="126"/>
      <c r="I87" s="126"/>
    </row>
    <row r="88" spans="1:9" x14ac:dyDescent="0.25">
      <c r="A88" s="108" t="s">
        <v>82</v>
      </c>
      <c r="B88" s="108"/>
      <c r="C88" s="108"/>
      <c r="D88" s="108"/>
      <c r="E88" s="108"/>
      <c r="F88" s="108"/>
      <c r="G88" s="108"/>
      <c r="H88" s="44" t="s">
        <v>24</v>
      </c>
      <c r="I88" s="44" t="s">
        <v>25</v>
      </c>
    </row>
    <row r="89" spans="1:9" x14ac:dyDescent="0.25">
      <c r="A89" s="44" t="s">
        <v>2</v>
      </c>
      <c r="B89" s="91" t="s">
        <v>83</v>
      </c>
      <c r="C89" s="91"/>
      <c r="D89" s="91"/>
      <c r="E89" s="91"/>
      <c r="F89" s="91"/>
      <c r="G89" s="91"/>
      <c r="H89" s="12">
        <v>0</v>
      </c>
      <c r="I89" s="6">
        <f>$I$31*H89</f>
        <v>0</v>
      </c>
    </row>
    <row r="90" spans="1:9" x14ac:dyDescent="0.25">
      <c r="A90" s="108" t="s">
        <v>84</v>
      </c>
      <c r="B90" s="108"/>
      <c r="C90" s="108"/>
      <c r="D90" s="108"/>
      <c r="E90" s="108"/>
      <c r="F90" s="108"/>
      <c r="G90" s="108"/>
      <c r="H90" s="15">
        <f>TRUNC(SUM(H89),4)</f>
        <v>0</v>
      </c>
      <c r="I90" s="9">
        <f>TRUNC(SUM(I89),2)</f>
        <v>0</v>
      </c>
    </row>
    <row r="91" spans="1:9" x14ac:dyDescent="0.25">
      <c r="A91" s="128"/>
      <c r="B91" s="129"/>
      <c r="C91" s="129"/>
      <c r="D91" s="129"/>
      <c r="E91" s="129"/>
      <c r="F91" s="129"/>
      <c r="G91" s="129"/>
      <c r="H91" s="129"/>
      <c r="I91" s="129"/>
    </row>
    <row r="92" spans="1:9" x14ac:dyDescent="0.25">
      <c r="A92" s="124" t="s">
        <v>85</v>
      </c>
      <c r="B92" s="124"/>
      <c r="C92" s="124"/>
      <c r="D92" s="124"/>
      <c r="E92" s="124"/>
      <c r="F92" s="124"/>
      <c r="G92" s="124"/>
      <c r="H92" s="124"/>
      <c r="I92" s="124"/>
    </row>
    <row r="93" spans="1:9" x14ac:dyDescent="0.25">
      <c r="A93" s="108" t="s">
        <v>86</v>
      </c>
      <c r="B93" s="108"/>
      <c r="C93" s="108"/>
      <c r="D93" s="108"/>
      <c r="E93" s="108"/>
      <c r="F93" s="108"/>
      <c r="G93" s="108"/>
      <c r="H93" s="108"/>
      <c r="I93" s="44" t="s">
        <v>25</v>
      </c>
    </row>
    <row r="94" spans="1:9" x14ac:dyDescent="0.25">
      <c r="A94" s="44" t="s">
        <v>87</v>
      </c>
      <c r="B94" s="93" t="s">
        <v>77</v>
      </c>
      <c r="C94" s="93"/>
      <c r="D94" s="93"/>
      <c r="E94" s="93"/>
      <c r="F94" s="93"/>
      <c r="G94" s="93"/>
      <c r="H94" s="93"/>
      <c r="I94" s="50">
        <f>I86</f>
        <v>32.409999999999997</v>
      </c>
    </row>
    <row r="95" spans="1:9" x14ac:dyDescent="0.25">
      <c r="A95" s="44" t="s">
        <v>88</v>
      </c>
      <c r="B95" s="93" t="s">
        <v>89</v>
      </c>
      <c r="C95" s="93"/>
      <c r="D95" s="93"/>
      <c r="E95" s="93"/>
      <c r="F95" s="93"/>
      <c r="G95" s="93"/>
      <c r="H95" s="93"/>
      <c r="I95" s="6">
        <f>I90</f>
        <v>0</v>
      </c>
    </row>
    <row r="96" spans="1:9" x14ac:dyDescent="0.25">
      <c r="A96" s="108" t="s">
        <v>90</v>
      </c>
      <c r="B96" s="108"/>
      <c r="C96" s="108"/>
      <c r="D96" s="108"/>
      <c r="E96" s="108"/>
      <c r="F96" s="108"/>
      <c r="G96" s="108"/>
      <c r="H96" s="108"/>
      <c r="I96" s="56">
        <f>TRUNC(SUM(I94:I95),2)</f>
        <v>32.409999999999997</v>
      </c>
    </row>
    <row r="97" spans="1:9" x14ac:dyDescent="0.25">
      <c r="A97" s="120"/>
      <c r="B97" s="121"/>
      <c r="C97" s="121"/>
      <c r="D97" s="121"/>
      <c r="E97" s="121"/>
      <c r="F97" s="121"/>
      <c r="G97" s="121"/>
      <c r="H97" s="121"/>
      <c r="I97" s="121"/>
    </row>
    <row r="98" spans="1:9" x14ac:dyDescent="0.25">
      <c r="A98" s="107" t="s">
        <v>91</v>
      </c>
      <c r="B98" s="107"/>
      <c r="C98" s="107"/>
      <c r="D98" s="107"/>
      <c r="E98" s="107"/>
      <c r="F98" s="107"/>
      <c r="G98" s="107"/>
      <c r="H98" s="107"/>
      <c r="I98" s="107"/>
    </row>
    <row r="99" spans="1:9" x14ac:dyDescent="0.25">
      <c r="A99" s="44">
        <v>5</v>
      </c>
      <c r="B99" s="108" t="s">
        <v>92</v>
      </c>
      <c r="C99" s="108"/>
      <c r="D99" s="108"/>
      <c r="E99" s="108"/>
      <c r="F99" s="108"/>
      <c r="G99" s="108"/>
      <c r="H99" s="44"/>
      <c r="I99" s="44" t="s">
        <v>25</v>
      </c>
    </row>
    <row r="100" spans="1:9" x14ac:dyDescent="0.25">
      <c r="A100" s="44" t="s">
        <v>2</v>
      </c>
      <c r="B100" s="114" t="s">
        <v>93</v>
      </c>
      <c r="C100" s="114"/>
      <c r="D100" s="114"/>
      <c r="E100" s="114"/>
      <c r="F100" s="114"/>
      <c r="G100" s="114"/>
      <c r="H100" s="43" t="s">
        <v>54</v>
      </c>
      <c r="I100" s="50">
        <v>8</v>
      </c>
    </row>
    <row r="101" spans="1:9" x14ac:dyDescent="0.25">
      <c r="A101" s="44" t="s">
        <v>4</v>
      </c>
      <c r="B101" s="154" t="s">
        <v>94</v>
      </c>
      <c r="C101" s="155"/>
      <c r="D101" s="155"/>
      <c r="E101" s="155"/>
      <c r="F101" s="155"/>
      <c r="G101" s="156"/>
      <c r="H101" s="43" t="s">
        <v>54</v>
      </c>
      <c r="I101" s="50">
        <v>0</v>
      </c>
    </row>
    <row r="102" spans="1:9" x14ac:dyDescent="0.25">
      <c r="A102" s="45" t="s">
        <v>7</v>
      </c>
      <c r="B102" s="157" t="s">
        <v>95</v>
      </c>
      <c r="C102" s="158"/>
      <c r="D102" s="158"/>
      <c r="E102" s="158"/>
      <c r="F102" s="158"/>
      <c r="G102" s="159"/>
      <c r="H102" s="43" t="s">
        <v>54</v>
      </c>
      <c r="I102" s="50">
        <f>250/12</f>
        <v>20.833333333333332</v>
      </c>
    </row>
    <row r="103" spans="1:9" x14ac:dyDescent="0.25">
      <c r="A103" s="45" t="s">
        <v>9</v>
      </c>
      <c r="B103" s="115" t="s">
        <v>167</v>
      </c>
      <c r="C103" s="116"/>
      <c r="D103" s="116"/>
      <c r="E103" s="116"/>
      <c r="F103" s="116"/>
      <c r="G103" s="117"/>
      <c r="H103" s="43" t="s">
        <v>54</v>
      </c>
      <c r="I103" s="50">
        <v>300</v>
      </c>
    </row>
    <row r="104" spans="1:9" x14ac:dyDescent="0.25">
      <c r="A104" s="108" t="s">
        <v>96</v>
      </c>
      <c r="B104" s="108"/>
      <c r="C104" s="108"/>
      <c r="D104" s="108"/>
      <c r="E104" s="108"/>
      <c r="F104" s="108"/>
      <c r="G104" s="108"/>
      <c r="H104" s="15" t="s">
        <v>54</v>
      </c>
      <c r="I104" s="56">
        <f>SUM(I100:I103)</f>
        <v>328.83333333333331</v>
      </c>
    </row>
    <row r="105" spans="1:9" ht="36.75" customHeight="1" x14ac:dyDescent="0.25">
      <c r="A105" s="125" t="s">
        <v>168</v>
      </c>
      <c r="B105" s="126"/>
      <c r="C105" s="126"/>
      <c r="D105" s="126"/>
      <c r="E105" s="126"/>
      <c r="F105" s="126"/>
      <c r="G105" s="126"/>
      <c r="H105" s="126"/>
      <c r="I105" s="126"/>
    </row>
    <row r="106" spans="1:9" x14ac:dyDescent="0.25">
      <c r="A106" s="107" t="s">
        <v>97</v>
      </c>
      <c r="B106" s="107"/>
      <c r="C106" s="107"/>
      <c r="D106" s="107"/>
      <c r="E106" s="107"/>
      <c r="F106" s="107"/>
      <c r="G106" s="107"/>
      <c r="H106" s="107"/>
      <c r="I106" s="107"/>
    </row>
    <row r="107" spans="1:9" x14ac:dyDescent="0.25">
      <c r="A107" s="44">
        <v>6</v>
      </c>
      <c r="B107" s="108" t="s">
        <v>98</v>
      </c>
      <c r="C107" s="108"/>
      <c r="D107" s="108"/>
      <c r="E107" s="108"/>
      <c r="F107" s="108"/>
      <c r="G107" s="108"/>
      <c r="H107" s="44" t="s">
        <v>24</v>
      </c>
      <c r="I107" s="44" t="s">
        <v>25</v>
      </c>
    </row>
    <row r="108" spans="1:9" x14ac:dyDescent="0.25">
      <c r="A108" s="44" t="s">
        <v>2</v>
      </c>
      <c r="B108" s="91" t="s">
        <v>99</v>
      </c>
      <c r="C108" s="91"/>
      <c r="D108" s="91"/>
      <c r="E108" s="91"/>
      <c r="F108" s="91"/>
      <c r="G108" s="91"/>
      <c r="H108" s="20">
        <v>0.01</v>
      </c>
      <c r="I108" s="50">
        <f>H108*I132</f>
        <v>50.945900000000002</v>
      </c>
    </row>
    <row r="109" spans="1:9" x14ac:dyDescent="0.25">
      <c r="A109" s="44" t="s">
        <v>4</v>
      </c>
      <c r="B109" s="91" t="s">
        <v>100</v>
      </c>
      <c r="C109" s="91"/>
      <c r="D109" s="91"/>
      <c r="E109" s="91"/>
      <c r="F109" s="91"/>
      <c r="G109" s="91"/>
      <c r="H109" s="20">
        <v>4.7400000000000003E-3</v>
      </c>
      <c r="I109" s="50">
        <f>(I108+I132)*H109</f>
        <v>24.389840165999999</v>
      </c>
    </row>
    <row r="110" spans="1:9" x14ac:dyDescent="0.25">
      <c r="A110" s="44" t="s">
        <v>7</v>
      </c>
      <c r="B110" s="135" t="s">
        <v>191</v>
      </c>
      <c r="C110" s="136"/>
      <c r="D110" s="136"/>
      <c r="E110" s="137"/>
      <c r="F110" s="99" t="s">
        <v>192</v>
      </c>
      <c r="G110" s="148"/>
      <c r="H110" s="7">
        <f>SUM(H111:H113)</f>
        <v>8.6499999999999994E-2</v>
      </c>
      <c r="I110" s="51">
        <f>(I108+I109+I132)*(H110/IF(F110="Lucro presumido",91.35%,85.75%))</f>
        <v>489.5441450731899</v>
      </c>
    </row>
    <row r="111" spans="1:9" x14ac:dyDescent="0.25">
      <c r="A111" s="44" t="s">
        <v>101</v>
      </c>
      <c r="B111" s="91" t="s">
        <v>102</v>
      </c>
      <c r="C111" s="91"/>
      <c r="D111" s="91"/>
      <c r="E111" s="91"/>
      <c r="F111" s="91"/>
      <c r="G111" s="91"/>
      <c r="H111" s="21">
        <v>6.4999999999999997E-3</v>
      </c>
      <c r="I111" s="50"/>
    </row>
    <row r="112" spans="1:9" x14ac:dyDescent="0.25">
      <c r="A112" s="44" t="s">
        <v>103</v>
      </c>
      <c r="B112" s="91" t="s">
        <v>104</v>
      </c>
      <c r="C112" s="91"/>
      <c r="D112" s="91"/>
      <c r="E112" s="91"/>
      <c r="F112" s="91"/>
      <c r="G112" s="91"/>
      <c r="H112" s="22">
        <v>0.03</v>
      </c>
      <c r="I112" s="50"/>
    </row>
    <row r="113" spans="1:9" x14ac:dyDescent="0.25">
      <c r="A113" s="44" t="s">
        <v>105</v>
      </c>
      <c r="B113" s="91" t="s">
        <v>106</v>
      </c>
      <c r="C113" s="91"/>
      <c r="D113" s="91"/>
      <c r="E113" s="91"/>
      <c r="F113" s="91"/>
      <c r="G113" s="91"/>
      <c r="H113" s="23">
        <v>0.05</v>
      </c>
      <c r="I113" s="50"/>
    </row>
    <row r="114" spans="1:9" x14ac:dyDescent="0.25">
      <c r="A114" s="108" t="s">
        <v>107</v>
      </c>
      <c r="B114" s="108"/>
      <c r="C114" s="108"/>
      <c r="D114" s="108"/>
      <c r="E114" s="108"/>
      <c r="F114" s="108"/>
      <c r="G114" s="108"/>
      <c r="H114" s="21"/>
      <c r="I114" s="56">
        <f>SUM(I108:I113)</f>
        <v>564.87988523918989</v>
      </c>
    </row>
    <row r="115" spans="1:9" x14ac:dyDescent="0.25">
      <c r="A115" s="42"/>
      <c r="B115" s="132"/>
      <c r="C115" s="132"/>
      <c r="D115" s="132"/>
      <c r="E115" s="132"/>
      <c r="F115" s="132"/>
      <c r="G115" s="132"/>
      <c r="H115" s="132"/>
      <c r="I115" s="132"/>
    </row>
    <row r="116" spans="1:9" x14ac:dyDescent="0.25">
      <c r="A116" s="24" t="s">
        <v>108</v>
      </c>
      <c r="B116" s="133" t="s">
        <v>109</v>
      </c>
      <c r="C116" s="133"/>
      <c r="D116" s="133"/>
      <c r="E116" s="133"/>
      <c r="F116" s="133"/>
      <c r="G116" s="133"/>
      <c r="H116" s="25">
        <f>TRUNC(H111+H112+H113,4)</f>
        <v>8.6499999999999994E-2</v>
      </c>
      <c r="I116" s="26"/>
    </row>
    <row r="117" spans="1:9" x14ac:dyDescent="0.25">
      <c r="A117" s="27"/>
      <c r="B117" s="134">
        <v>100</v>
      </c>
      <c r="C117" s="134"/>
      <c r="D117" s="134"/>
      <c r="E117" s="134"/>
      <c r="F117" s="134"/>
      <c r="G117" s="134"/>
      <c r="H117" s="28"/>
      <c r="I117" s="29"/>
    </row>
    <row r="118" spans="1:9" x14ac:dyDescent="0.25">
      <c r="A118" s="30"/>
      <c r="B118" s="48"/>
      <c r="C118" s="48"/>
      <c r="D118" s="48"/>
      <c r="E118" s="48"/>
      <c r="F118" s="48"/>
      <c r="G118" s="48"/>
      <c r="H118" s="28"/>
      <c r="I118" s="29"/>
    </row>
    <row r="119" spans="1:9" x14ac:dyDescent="0.25">
      <c r="A119" s="27" t="s">
        <v>110</v>
      </c>
      <c r="B119" s="134" t="s">
        <v>111</v>
      </c>
      <c r="C119" s="134"/>
      <c r="D119" s="134"/>
      <c r="E119" s="134"/>
      <c r="F119" s="134"/>
      <c r="G119" s="134"/>
      <c r="H119" s="28"/>
      <c r="I119" s="29"/>
    </row>
    <row r="120" spans="1:9" x14ac:dyDescent="0.25">
      <c r="A120" s="27"/>
      <c r="B120" s="48"/>
      <c r="C120" s="48"/>
      <c r="D120" s="48"/>
      <c r="E120" s="48"/>
      <c r="F120" s="48"/>
      <c r="G120" s="48"/>
      <c r="H120" s="28"/>
      <c r="I120" s="29"/>
    </row>
    <row r="121" spans="1:9" x14ac:dyDescent="0.25">
      <c r="A121" s="27" t="s">
        <v>112</v>
      </c>
      <c r="B121" s="134" t="s">
        <v>113</v>
      </c>
      <c r="C121" s="134"/>
      <c r="D121" s="134"/>
      <c r="E121" s="134"/>
      <c r="F121" s="134"/>
      <c r="G121" s="134"/>
      <c r="H121" s="28"/>
      <c r="I121" s="29"/>
    </row>
    <row r="122" spans="1:9" x14ac:dyDescent="0.25">
      <c r="A122" s="27"/>
      <c r="B122" s="48"/>
      <c r="C122" s="48"/>
      <c r="D122" s="48"/>
      <c r="E122" s="48"/>
      <c r="F122" s="48"/>
      <c r="G122" s="48"/>
      <c r="H122" s="28"/>
      <c r="I122" s="29"/>
    </row>
    <row r="123" spans="1:9" x14ac:dyDescent="0.25">
      <c r="A123" s="32"/>
      <c r="B123" s="139" t="s">
        <v>114</v>
      </c>
      <c r="C123" s="139"/>
      <c r="D123" s="139"/>
      <c r="E123" s="139"/>
      <c r="F123" s="139"/>
      <c r="G123" s="139"/>
      <c r="H123" s="33"/>
      <c r="I123" s="34"/>
    </row>
    <row r="124" spans="1:9" x14ac:dyDescent="0.25">
      <c r="A124" s="42"/>
      <c r="B124" s="42"/>
      <c r="C124" s="42"/>
      <c r="D124" s="42"/>
      <c r="E124" s="42"/>
      <c r="F124" s="42"/>
      <c r="G124" s="42"/>
      <c r="H124" s="42"/>
      <c r="I124" s="11"/>
    </row>
    <row r="125" spans="1:9" x14ac:dyDescent="0.25">
      <c r="A125" s="124" t="s">
        <v>115</v>
      </c>
      <c r="B125" s="124"/>
      <c r="C125" s="124"/>
      <c r="D125" s="124"/>
      <c r="E125" s="124"/>
      <c r="F125" s="124"/>
      <c r="G125" s="124"/>
      <c r="H125" s="124"/>
      <c r="I125" s="124"/>
    </row>
    <row r="126" spans="1:9" x14ac:dyDescent="0.25">
      <c r="A126" s="108" t="s">
        <v>116</v>
      </c>
      <c r="B126" s="108"/>
      <c r="C126" s="108"/>
      <c r="D126" s="108"/>
      <c r="E126" s="108"/>
      <c r="F126" s="108"/>
      <c r="G126" s="108"/>
      <c r="H126" s="108"/>
      <c r="I126" s="44" t="s">
        <v>25</v>
      </c>
    </row>
    <row r="127" spans="1:9" x14ac:dyDescent="0.25">
      <c r="A127" s="43" t="s">
        <v>2</v>
      </c>
      <c r="B127" s="91" t="str">
        <f>A23</f>
        <v>MÓDULO 1 - COMPOSIÇÃO DA REMUNERAÇÃO</v>
      </c>
      <c r="C127" s="91"/>
      <c r="D127" s="91"/>
      <c r="E127" s="91"/>
      <c r="F127" s="91"/>
      <c r="G127" s="91"/>
      <c r="H127" s="91"/>
      <c r="I127" s="50">
        <f>I32</f>
        <v>2474.46</v>
      </c>
    </row>
    <row r="128" spans="1:9" x14ac:dyDescent="0.25">
      <c r="A128" s="43" t="s">
        <v>4</v>
      </c>
      <c r="B128" s="91" t="str">
        <f>A35</f>
        <v>MÓDULO 2 – ENCARGOS E BENEFÍCIOS ANUAIS, MENSAIS E DIÁRIOS</v>
      </c>
      <c r="C128" s="91"/>
      <c r="D128" s="91"/>
      <c r="E128" s="91"/>
      <c r="F128" s="91"/>
      <c r="G128" s="91"/>
      <c r="H128" s="91"/>
      <c r="I128" s="50">
        <f>I66</f>
        <v>2057.0299999999997</v>
      </c>
    </row>
    <row r="129" spans="1:9" x14ac:dyDescent="0.25">
      <c r="A129" s="43" t="s">
        <v>7</v>
      </c>
      <c r="B129" s="91" t="str">
        <f>A68</f>
        <v>MÓDULO 3 – PROVISÃO PARA RESCISÃO</v>
      </c>
      <c r="C129" s="91"/>
      <c r="D129" s="91"/>
      <c r="E129" s="91"/>
      <c r="F129" s="91"/>
      <c r="G129" s="91"/>
      <c r="H129" s="91"/>
      <c r="I129" s="50">
        <f>I76</f>
        <v>201.85852852800002</v>
      </c>
    </row>
    <row r="130" spans="1:9" x14ac:dyDescent="0.25">
      <c r="A130" s="43" t="s">
        <v>9</v>
      </c>
      <c r="B130" s="91" t="str">
        <f>A78</f>
        <v>MÓDULO 4 – CUSTO DE REPOSIÇÃO DO PROFISSIONAL AUSENTE</v>
      </c>
      <c r="C130" s="91"/>
      <c r="D130" s="91"/>
      <c r="E130" s="91"/>
      <c r="F130" s="91"/>
      <c r="G130" s="91"/>
      <c r="H130" s="91"/>
      <c r="I130" s="50">
        <f>I96</f>
        <v>32.409999999999997</v>
      </c>
    </row>
    <row r="131" spans="1:9" x14ac:dyDescent="0.25">
      <c r="A131" s="43" t="s">
        <v>29</v>
      </c>
      <c r="B131" s="91" t="str">
        <f>A98</f>
        <v>MÓDULO 5 – INSUMOS DIVERSOS</v>
      </c>
      <c r="C131" s="91"/>
      <c r="D131" s="91"/>
      <c r="E131" s="91"/>
      <c r="F131" s="91"/>
      <c r="G131" s="91"/>
      <c r="H131" s="91"/>
      <c r="I131" s="50">
        <f>I104</f>
        <v>328.83333333333331</v>
      </c>
    </row>
    <row r="132" spans="1:9" x14ac:dyDescent="0.25">
      <c r="A132" s="44"/>
      <c r="B132" s="108" t="s">
        <v>117</v>
      </c>
      <c r="C132" s="108"/>
      <c r="D132" s="108"/>
      <c r="E132" s="108"/>
      <c r="F132" s="108"/>
      <c r="G132" s="108"/>
      <c r="H132" s="108"/>
      <c r="I132" s="56">
        <f>TRUNC(SUM(I127:I131),2)</f>
        <v>5094.59</v>
      </c>
    </row>
    <row r="133" spans="1:9" x14ac:dyDescent="0.25">
      <c r="A133" s="43" t="s">
        <v>31</v>
      </c>
      <c r="B133" s="91" t="str">
        <f>A106</f>
        <v>MÓDULO 6 – CUSTOS INDIRETOS, TRIBUTOS E LUCRO</v>
      </c>
      <c r="C133" s="91"/>
      <c r="D133" s="91"/>
      <c r="E133" s="91"/>
      <c r="F133" s="91"/>
      <c r="G133" s="91"/>
      <c r="H133" s="91"/>
      <c r="I133" s="50">
        <f>I114</f>
        <v>564.87988523918989</v>
      </c>
    </row>
    <row r="134" spans="1:9" x14ac:dyDescent="0.25">
      <c r="A134" s="108" t="s">
        <v>118</v>
      </c>
      <c r="B134" s="108"/>
      <c r="C134" s="108"/>
      <c r="D134" s="108"/>
      <c r="E134" s="108"/>
      <c r="F134" s="108"/>
      <c r="G134" s="108"/>
      <c r="H134" s="108"/>
      <c r="I134" s="56">
        <f>I132+I133</f>
        <v>5659.4698852391903</v>
      </c>
    </row>
    <row r="135" spans="1:9" x14ac:dyDescent="0.25">
      <c r="A135" s="35"/>
      <c r="B135" s="35"/>
      <c r="C135" s="35"/>
      <c r="D135" s="35"/>
      <c r="E135" s="35"/>
      <c r="F135" s="35"/>
      <c r="G135" s="35"/>
      <c r="H135" s="35"/>
      <c r="I135" s="36"/>
    </row>
    <row r="153" spans="1:9" x14ac:dyDescent="0.25">
      <c r="A153" s="42" t="s">
        <v>125</v>
      </c>
      <c r="B153" s="35" t="s">
        <v>126</v>
      </c>
      <c r="C153" s="35"/>
      <c r="D153" s="35"/>
      <c r="E153" s="35"/>
      <c r="F153" s="35"/>
      <c r="G153" s="35"/>
      <c r="H153" s="35"/>
      <c r="I153" s="35"/>
    </row>
    <row r="154" spans="1:9" x14ac:dyDescent="0.25">
      <c r="A154" s="35"/>
      <c r="B154" s="35"/>
      <c r="C154" s="35"/>
      <c r="D154" s="35"/>
      <c r="E154" s="35"/>
      <c r="F154" s="35"/>
      <c r="G154" s="35"/>
      <c r="H154" s="35"/>
      <c r="I154" s="35"/>
    </row>
    <row r="155" spans="1:9" x14ac:dyDescent="0.25">
      <c r="A155" s="35"/>
      <c r="B155" s="35"/>
      <c r="C155" s="35"/>
      <c r="D155" s="35"/>
      <c r="E155" s="35"/>
      <c r="F155" s="35"/>
      <c r="G155" s="35"/>
      <c r="H155" s="35"/>
      <c r="I155" s="35"/>
    </row>
    <row r="156" spans="1:9" x14ac:dyDescent="0.25">
      <c r="A156" s="38"/>
      <c r="B156" s="38"/>
      <c r="C156" s="35"/>
      <c r="D156" s="35"/>
      <c r="E156" s="35"/>
      <c r="F156" s="35"/>
      <c r="G156" s="35"/>
      <c r="H156" s="35"/>
      <c r="I156" s="35"/>
    </row>
    <row r="157" spans="1:9" x14ac:dyDescent="0.25">
      <c r="A157" s="39" t="s">
        <v>127</v>
      </c>
      <c r="B157" s="38">
        <v>3.020238</v>
      </c>
      <c r="C157" s="35"/>
      <c r="D157" s="35"/>
      <c r="E157" s="40"/>
      <c r="F157" s="35"/>
      <c r="G157" s="35"/>
      <c r="H157" s="35"/>
      <c r="I157" s="35"/>
    </row>
    <row r="158" spans="1:9" x14ac:dyDescent="0.25">
      <c r="A158" s="40"/>
      <c r="B158" s="35"/>
      <c r="C158" s="35"/>
      <c r="D158" s="35"/>
      <c r="E158" s="35"/>
      <c r="F158" s="35"/>
      <c r="G158" s="35"/>
      <c r="H158" s="35"/>
      <c r="I158" s="35"/>
    </row>
    <row r="159" spans="1:9" x14ac:dyDescent="0.25">
      <c r="A159" s="152" t="s">
        <v>128</v>
      </c>
      <c r="B159" s="152"/>
      <c r="C159" s="41"/>
      <c r="H159" s="35"/>
      <c r="I159" s="35"/>
    </row>
    <row r="160" spans="1:9" x14ac:dyDescent="0.25">
      <c r="A160" s="151" t="s">
        <v>129</v>
      </c>
      <c r="B160" s="151"/>
      <c r="C160" s="151"/>
      <c r="H160" s="35"/>
      <c r="I160" s="35"/>
    </row>
    <row r="161" spans="1:9" x14ac:dyDescent="0.25">
      <c r="A161" s="151" t="s">
        <v>130</v>
      </c>
      <c r="B161" s="151"/>
      <c r="C161" s="151"/>
      <c r="D161" s="151"/>
      <c r="E161" s="151"/>
      <c r="F161" s="151"/>
      <c r="H161" s="35"/>
      <c r="I161" s="35"/>
    </row>
    <row r="162" spans="1:9" x14ac:dyDescent="0.25">
      <c r="A162" s="41"/>
      <c r="B162" s="41"/>
      <c r="C162" s="41"/>
      <c r="H162" s="35"/>
      <c r="I162" s="35"/>
    </row>
    <row r="163" spans="1:9" x14ac:dyDescent="0.25">
      <c r="A163" s="152" t="s">
        <v>131</v>
      </c>
      <c r="B163" s="152"/>
      <c r="C163" s="152"/>
      <c r="D163" s="152"/>
      <c r="E163" s="152"/>
      <c r="F163" s="152"/>
      <c r="H163" s="35"/>
      <c r="I163" s="35"/>
    </row>
    <row r="164" spans="1:9" x14ac:dyDescent="0.25">
      <c r="A164" s="41"/>
      <c r="B164" s="41"/>
      <c r="C164" s="41"/>
      <c r="H164" s="35"/>
      <c r="I164" s="35"/>
    </row>
    <row r="165" spans="1:9" x14ac:dyDescent="0.25">
      <c r="A165" s="152" t="s">
        <v>132</v>
      </c>
      <c r="B165" s="152"/>
      <c r="C165" s="152"/>
      <c r="D165" s="152"/>
      <c r="E165" s="152"/>
      <c r="H165" s="35"/>
      <c r="I165" s="35"/>
    </row>
    <row r="166" spans="1:9" x14ac:dyDescent="0.25">
      <c r="A166" s="152" t="s">
        <v>133</v>
      </c>
      <c r="B166" s="152"/>
      <c r="C166" s="152"/>
      <c r="H166" s="35"/>
      <c r="I166" s="35"/>
    </row>
    <row r="167" spans="1:9" x14ac:dyDescent="0.25">
      <c r="A167" s="41"/>
      <c r="B167" s="41"/>
      <c r="C167" s="41"/>
      <c r="H167" s="35"/>
      <c r="I167" s="35"/>
    </row>
    <row r="168" spans="1:9" x14ac:dyDescent="0.25">
      <c r="A168" s="153" t="s">
        <v>134</v>
      </c>
      <c r="B168" s="153"/>
      <c r="C168" s="153"/>
      <c r="D168" s="153"/>
      <c r="E168" s="153"/>
      <c r="F168" s="153"/>
      <c r="H168" s="35"/>
      <c r="I168" s="35"/>
    </row>
    <row r="169" spans="1:9" x14ac:dyDescent="0.25">
      <c r="A169" s="41"/>
      <c r="B169" s="41"/>
      <c r="C169" s="41"/>
      <c r="H169" s="35"/>
      <c r="I169" s="35"/>
    </row>
    <row r="170" spans="1:9" x14ac:dyDescent="0.25">
      <c r="A170" s="149" t="s">
        <v>135</v>
      </c>
      <c r="B170" s="149"/>
      <c r="C170" s="149"/>
      <c r="H170" s="35"/>
      <c r="I170" s="35"/>
    </row>
    <row r="171" spans="1:9" x14ac:dyDescent="0.25">
      <c r="A171" s="41"/>
      <c r="B171" s="41"/>
      <c r="C171" s="41"/>
      <c r="H171" s="35"/>
      <c r="I171" s="35"/>
    </row>
    <row r="172" spans="1:9" x14ac:dyDescent="0.25">
      <c r="A172" s="150" t="s">
        <v>136</v>
      </c>
      <c r="B172" s="150"/>
      <c r="C172" s="150"/>
      <c r="D172" s="150"/>
      <c r="E172" s="150"/>
      <c r="H172" s="35"/>
      <c r="I172" s="35"/>
    </row>
    <row r="173" spans="1:9" x14ac:dyDescent="0.25">
      <c r="A173" s="41"/>
      <c r="B173" s="41"/>
      <c r="C173" s="41"/>
      <c r="H173" s="35"/>
      <c r="I173" s="35"/>
    </row>
    <row r="174" spans="1:9" x14ac:dyDescent="0.25">
      <c r="A174" s="151" t="s">
        <v>137</v>
      </c>
      <c r="B174" s="151"/>
      <c r="C174" s="151"/>
      <c r="D174" s="151"/>
      <c r="E174" s="151"/>
      <c r="F174" s="151"/>
      <c r="G174" s="151"/>
      <c r="H174" s="35"/>
      <c r="I174" s="35"/>
    </row>
    <row r="175" spans="1:9" x14ac:dyDescent="0.25">
      <c r="A175" s="41" t="s">
        <v>138</v>
      </c>
      <c r="B175" s="41"/>
      <c r="C175" s="41"/>
      <c r="H175" s="35"/>
      <c r="I175" s="35"/>
    </row>
    <row r="176" spans="1:9" x14ac:dyDescent="0.25">
      <c r="A176" s="151" t="s">
        <v>143</v>
      </c>
      <c r="B176" s="151"/>
      <c r="C176" s="151"/>
      <c r="H176" s="35"/>
      <c r="I176" s="35"/>
    </row>
    <row r="177" spans="1:9" x14ac:dyDescent="0.25">
      <c r="A177" s="35"/>
      <c r="B177" s="35"/>
      <c r="C177" s="35"/>
      <c r="D177" s="35"/>
      <c r="E177" s="35"/>
      <c r="F177" s="35"/>
      <c r="G177" s="35"/>
      <c r="H177" s="35"/>
      <c r="I177" s="35"/>
    </row>
  </sheetData>
  <mergeCells count="154">
    <mergeCell ref="A2:I2"/>
    <mergeCell ref="A3:I3"/>
    <mergeCell ref="A5:I5"/>
    <mergeCell ref="B6:G6"/>
    <mergeCell ref="H6:I6"/>
    <mergeCell ref="B7:G7"/>
    <mergeCell ref="H7:I7"/>
    <mergeCell ref="B9:G9"/>
    <mergeCell ref="H9:I9"/>
    <mergeCell ref="A14:B14"/>
    <mergeCell ref="C14:D14"/>
    <mergeCell ref="E14:I14"/>
    <mergeCell ref="A16:I16"/>
    <mergeCell ref="B17:G17"/>
    <mergeCell ref="H17:I17"/>
    <mergeCell ref="B8:G8"/>
    <mergeCell ref="H8:I8"/>
    <mergeCell ref="B10:G10"/>
    <mergeCell ref="H10:I10"/>
    <mergeCell ref="A12:I12"/>
    <mergeCell ref="A13:B13"/>
    <mergeCell ref="C13:D13"/>
    <mergeCell ref="E13:I13"/>
    <mergeCell ref="B21:G21"/>
    <mergeCell ref="H21:I21"/>
    <mergeCell ref="A22:I22"/>
    <mergeCell ref="A23:I23"/>
    <mergeCell ref="B24:G24"/>
    <mergeCell ref="B25:G25"/>
    <mergeCell ref="B18:G18"/>
    <mergeCell ref="H18:I18"/>
    <mergeCell ref="B19:G19"/>
    <mergeCell ref="H19:I19"/>
    <mergeCell ref="B20:G20"/>
    <mergeCell ref="H20:I20"/>
    <mergeCell ref="A32:H32"/>
    <mergeCell ref="A33:I34"/>
    <mergeCell ref="A35:I35"/>
    <mergeCell ref="A36:G36"/>
    <mergeCell ref="B37:G37"/>
    <mergeCell ref="B38:G38"/>
    <mergeCell ref="B26:G26"/>
    <mergeCell ref="B27:G27"/>
    <mergeCell ref="B28:G28"/>
    <mergeCell ref="B29:G29"/>
    <mergeCell ref="B30:G30"/>
    <mergeCell ref="B31:G31"/>
    <mergeCell ref="B45:G45"/>
    <mergeCell ref="B46:G46"/>
    <mergeCell ref="B47:G47"/>
    <mergeCell ref="B48:G48"/>
    <mergeCell ref="B49:G49"/>
    <mergeCell ref="A50:G50"/>
    <mergeCell ref="B56:G56"/>
    <mergeCell ref="B55:G55"/>
    <mergeCell ref="A39:G39"/>
    <mergeCell ref="A40:I40"/>
    <mergeCell ref="A41:G41"/>
    <mergeCell ref="B42:G42"/>
    <mergeCell ref="B43:G43"/>
    <mergeCell ref="B44:G44"/>
    <mergeCell ref="A58:H58"/>
    <mergeCell ref="A59:I59"/>
    <mergeCell ref="A61:I61"/>
    <mergeCell ref="A62:H62"/>
    <mergeCell ref="B63:H63"/>
    <mergeCell ref="A60:I60"/>
    <mergeCell ref="A51:I51"/>
    <mergeCell ref="A52:G52"/>
    <mergeCell ref="B53:G53"/>
    <mergeCell ref="B54:G54"/>
    <mergeCell ref="B57:G57"/>
    <mergeCell ref="B70:G70"/>
    <mergeCell ref="B71:G71"/>
    <mergeCell ref="B72:G72"/>
    <mergeCell ref="B73:G73"/>
    <mergeCell ref="B74:G74"/>
    <mergeCell ref="B75:G75"/>
    <mergeCell ref="B64:H64"/>
    <mergeCell ref="B65:H65"/>
    <mergeCell ref="A66:H66"/>
    <mergeCell ref="A67:I67"/>
    <mergeCell ref="A68:I68"/>
    <mergeCell ref="B69:G69"/>
    <mergeCell ref="B82:G82"/>
    <mergeCell ref="B83:G83"/>
    <mergeCell ref="B84:G84"/>
    <mergeCell ref="B85:G85"/>
    <mergeCell ref="A86:G86"/>
    <mergeCell ref="A87:I87"/>
    <mergeCell ref="A76:G76"/>
    <mergeCell ref="A77:I77"/>
    <mergeCell ref="A78:I78"/>
    <mergeCell ref="A79:G79"/>
    <mergeCell ref="B80:G80"/>
    <mergeCell ref="B81:G81"/>
    <mergeCell ref="B94:H94"/>
    <mergeCell ref="B95:H95"/>
    <mergeCell ref="A96:H96"/>
    <mergeCell ref="A97:I97"/>
    <mergeCell ref="A98:I98"/>
    <mergeCell ref="B99:G99"/>
    <mergeCell ref="B103:G103"/>
    <mergeCell ref="A88:G88"/>
    <mergeCell ref="B89:G89"/>
    <mergeCell ref="A90:G90"/>
    <mergeCell ref="A91:I91"/>
    <mergeCell ref="A92:I92"/>
    <mergeCell ref="A93:H93"/>
    <mergeCell ref="A106:I106"/>
    <mergeCell ref="B107:G107"/>
    <mergeCell ref="B108:G108"/>
    <mergeCell ref="B109:G109"/>
    <mergeCell ref="B111:G111"/>
    <mergeCell ref="B100:G100"/>
    <mergeCell ref="B101:G101"/>
    <mergeCell ref="B102:G102"/>
    <mergeCell ref="A104:G104"/>
    <mergeCell ref="A105:I105"/>
    <mergeCell ref="B121:G121"/>
    <mergeCell ref="B123:G123"/>
    <mergeCell ref="A125:I125"/>
    <mergeCell ref="A126:H126"/>
    <mergeCell ref="B127:H127"/>
    <mergeCell ref="B112:G112"/>
    <mergeCell ref="B113:G113"/>
    <mergeCell ref="A114:G114"/>
    <mergeCell ref="B115:I115"/>
    <mergeCell ref="B116:G116"/>
    <mergeCell ref="B117:G117"/>
    <mergeCell ref="K55:N55"/>
    <mergeCell ref="K56:N56"/>
    <mergeCell ref="K57:N57"/>
    <mergeCell ref="B110:E110"/>
    <mergeCell ref="F110:G110"/>
    <mergeCell ref="A170:C170"/>
    <mergeCell ref="A172:E172"/>
    <mergeCell ref="A174:G174"/>
    <mergeCell ref="A176:C176"/>
    <mergeCell ref="A160:C160"/>
    <mergeCell ref="A161:F161"/>
    <mergeCell ref="A163:F163"/>
    <mergeCell ref="A165:E165"/>
    <mergeCell ref="A166:C166"/>
    <mergeCell ref="A168:F168"/>
    <mergeCell ref="A159:B159"/>
    <mergeCell ref="A134:H134"/>
    <mergeCell ref="B128:H128"/>
    <mergeCell ref="B129:H129"/>
    <mergeCell ref="B130:H130"/>
    <mergeCell ref="B131:H131"/>
    <mergeCell ref="B132:H132"/>
    <mergeCell ref="B133:H133"/>
    <mergeCell ref="B119:G119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I6" sqref="I6"/>
    </sheetView>
  </sheetViews>
  <sheetFormatPr defaultRowHeight="15" x14ac:dyDescent="0.25"/>
  <cols>
    <col min="2" max="2" width="25.7109375" customWidth="1"/>
    <col min="7" max="7" width="13.28515625" bestFit="1" customWidth="1"/>
    <col min="9" max="9" width="18.85546875" customWidth="1"/>
    <col min="10" max="10" width="14.28515625" bestFit="1" customWidth="1"/>
  </cols>
  <sheetData>
    <row r="1" spans="1:10" ht="15.75" thickBot="1" x14ac:dyDescent="0.3">
      <c r="A1" s="42"/>
      <c r="B1" s="88" t="s">
        <v>119</v>
      </c>
      <c r="C1" s="88"/>
      <c r="D1" s="88"/>
      <c r="E1" s="88"/>
      <c r="F1" s="88"/>
      <c r="G1" s="88"/>
      <c r="H1" s="10"/>
      <c r="I1" s="10"/>
    </row>
    <row r="2" spans="1:10" ht="52.5" thickBot="1" x14ac:dyDescent="0.3">
      <c r="A2" s="166" t="s">
        <v>120</v>
      </c>
      <c r="B2" s="167"/>
      <c r="C2" s="166" t="s">
        <v>121</v>
      </c>
      <c r="D2" s="167"/>
      <c r="E2" s="166" t="s">
        <v>122</v>
      </c>
      <c r="F2" s="167"/>
      <c r="G2" s="37" t="s">
        <v>123</v>
      </c>
      <c r="H2" s="37" t="s">
        <v>124</v>
      </c>
      <c r="I2" s="65" t="s">
        <v>25</v>
      </c>
      <c r="J2" s="66" t="s">
        <v>146</v>
      </c>
    </row>
    <row r="3" spans="1:10" ht="54.75" customHeight="1" x14ac:dyDescent="0.25">
      <c r="A3" s="168" t="s">
        <v>150</v>
      </c>
      <c r="B3" s="169"/>
      <c r="C3" s="170">
        <f>'Contador Júnior'!$I$130</f>
        <v>2950.0943307717566</v>
      </c>
      <c r="D3" s="170"/>
      <c r="E3" s="169">
        <v>1</v>
      </c>
      <c r="F3" s="169"/>
      <c r="G3" s="68">
        <f>C3*E3</f>
        <v>2950.0943307717566</v>
      </c>
      <c r="H3" s="69">
        <v>1</v>
      </c>
      <c r="I3" s="70">
        <f>G3*H3</f>
        <v>2950.0943307717566</v>
      </c>
      <c r="J3" s="64">
        <f>I3*12</f>
        <v>35401.131969261078</v>
      </c>
    </row>
    <row r="4" spans="1:10" ht="42" customHeight="1" x14ac:dyDescent="0.25">
      <c r="A4" s="95" t="s">
        <v>144</v>
      </c>
      <c r="B4" s="93"/>
      <c r="C4" s="171">
        <f>Supervisor!$I$134</f>
        <v>5659.4698852391903</v>
      </c>
      <c r="D4" s="93"/>
      <c r="E4" s="93">
        <v>3</v>
      </c>
      <c r="F4" s="93"/>
      <c r="G4" s="67">
        <f>C4*E4</f>
        <v>16978.409655717573</v>
      </c>
      <c r="H4" s="63">
        <v>1</v>
      </c>
      <c r="I4" s="51">
        <f>G4*H4</f>
        <v>16978.409655717573</v>
      </c>
      <c r="J4" s="62">
        <f>I4*12</f>
        <v>203740.91586861087</v>
      </c>
    </row>
    <row r="5" spans="1:10" x14ac:dyDescent="0.25">
      <c r="A5" s="108" t="s">
        <v>147</v>
      </c>
      <c r="B5" s="108"/>
      <c r="C5" s="108"/>
      <c r="D5" s="108"/>
      <c r="E5" s="108"/>
      <c r="F5" s="108"/>
      <c r="G5" s="108"/>
      <c r="H5" s="108"/>
      <c r="I5" s="165">
        <f>SUM(J3:J4)</f>
        <v>239142.04783787194</v>
      </c>
      <c r="J5" s="165"/>
    </row>
    <row r="6" spans="1:10" x14ac:dyDescent="0.25">
      <c r="A6" s="35"/>
      <c r="B6" s="35"/>
      <c r="C6" s="35"/>
      <c r="D6" s="35"/>
      <c r="E6" s="35"/>
      <c r="F6" s="35"/>
      <c r="G6" s="35"/>
      <c r="H6" s="35"/>
      <c r="I6" s="59"/>
    </row>
  </sheetData>
  <mergeCells count="12">
    <mergeCell ref="I5:J5"/>
    <mergeCell ref="B1:G1"/>
    <mergeCell ref="A2:B2"/>
    <mergeCell ref="C2:D2"/>
    <mergeCell ref="E2:F2"/>
    <mergeCell ref="A3:B3"/>
    <mergeCell ref="C3:D3"/>
    <mergeCell ref="E3:F3"/>
    <mergeCell ref="A4:B4"/>
    <mergeCell ref="C4:D4"/>
    <mergeCell ref="E4:F4"/>
    <mergeCell ref="A5:H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Contador Júnior</vt:lpstr>
      <vt:lpstr>Supervisor</vt:lpstr>
      <vt:lpstr>VALOR MENSAL DOS SERVIÇOS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Guilherme Araújo Fonseca</dc:creator>
  <cp:lastModifiedBy>Usuário</cp:lastModifiedBy>
  <dcterms:created xsi:type="dcterms:W3CDTF">2020-10-26T19:54:26Z</dcterms:created>
  <dcterms:modified xsi:type="dcterms:W3CDTF">2021-02-18T18:57:11Z</dcterms:modified>
</cp:coreProperties>
</file>